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tabRatio="802" firstSheet="21" activeTab="22"/>
  </bookViews>
  <sheets>
    <sheet name="目录" sheetId="1" r:id="rId1"/>
    <sheet name="一般公共预算收入表 " sheetId="2" r:id="rId2"/>
    <sheet name="一般公共预算支出表" sheetId="3" r:id="rId3"/>
    <sheet name="公共财政平衡表" sheetId="4" r:id="rId4"/>
    <sheet name="公共财政预算专项资金表" sheetId="5" r:id="rId5"/>
    <sheet name="一般公共预算本级支出表" sheetId="6" r:id="rId6"/>
    <sheet name="本级公共财政基本支出预算表" sheetId="7" r:id="rId7"/>
    <sheet name="政府性基金预算表" sheetId="8" r:id="rId8"/>
    <sheet name="政府性基金收入预算表" sheetId="9" r:id="rId9"/>
    <sheet name="政府性基金支出预算表" sheetId="10" r:id="rId10"/>
    <sheet name="本级政府性基金支出预算表" sheetId="11" r:id="rId11"/>
    <sheet name="政府性基金预算项目支出表" sheetId="12" r:id="rId12"/>
    <sheet name="政府性基金转移支付预算表 分项目)" sheetId="13" r:id="rId13"/>
    <sheet name="政府性基金转移支付预算表（分地区）" sheetId="14" r:id="rId14"/>
    <sheet name="社保基金预算收支总表" sheetId="15" r:id="rId15"/>
    <sheet name="社保基金收入预算表" sheetId="16" r:id="rId16"/>
    <sheet name="社保基金支出预算表" sheetId="17" r:id="rId17"/>
    <sheet name="国有资本经营预算总表" sheetId="18" r:id="rId18"/>
    <sheet name="国有资本经营预算收入表" sheetId="19" r:id="rId19"/>
    <sheet name="国有资本经营预算支出表" sheetId="20" r:id="rId20"/>
    <sheet name="本级国有资本经营预算收入表" sheetId="21" r:id="rId21"/>
    <sheet name="本级国有资本经营预算支出表" sheetId="22" r:id="rId22"/>
    <sheet name="国有资本经营预算对下级的转移支付表（分地区）" sheetId="23" r:id="rId23"/>
    <sheet name="国有资本经营预算对下级 的转移支付表（分项目）" sheetId="24" r:id="rId24"/>
    <sheet name="一般公共预算税收返还和转移支付表（分乡镇）" sheetId="25" r:id="rId25"/>
    <sheet name="一般公共预算税收返还和转移支付表（分项目）" sheetId="26" r:id="rId26"/>
    <sheet name="政府一般债务限额和余额情况表" sheetId="27" r:id="rId27"/>
    <sheet name="政府专项债务限额和余额情况表" sheetId="28" r:id="rId28"/>
    <sheet name="三公经费预算表" sheetId="29" r:id="rId29"/>
  </sheets>
  <definedNames>
    <definedName name="_xlnm.Print_Titles" localSheetId="1">'一般公共预算收入表 '!$2:$4</definedName>
    <definedName name="_xlnm.Print_Area" localSheetId="3">'公共财政平衡表'!$A$2:$D$30</definedName>
    <definedName name="_xlnm.Print_Titles" localSheetId="4">'公共财政预算专项资金表'!$2:$4</definedName>
    <definedName name="_xlnm._FilterDatabase" localSheetId="4" hidden="1">'公共财政预算专项资金表'!$A$4:$IV$90</definedName>
  </definedNames>
  <calcPr fullCalcOnLoad="1"/>
</workbook>
</file>

<file path=xl/comments26.xml><?xml version="1.0" encoding="utf-8"?>
<comments xmlns="http://schemas.openxmlformats.org/spreadsheetml/2006/main">
  <authors>
    <author>acb</author>
  </authors>
  <commentList>
    <comment ref="B49" authorId="0">
      <text>
        <r>
          <rPr>
            <sz val="9"/>
            <rFont val="宋体"/>
            <family val="0"/>
          </rPr>
          <t>acb:
土地出让收入18亿元按35.5%调入6.35亿元，城市基础设施建设配套费调入0.1亿元，污水处理费调入0.19亿元，国有资本经营收益调入839万元（湘淮村镇银行700万、华融湘江银行114万、网络有限公司25万）</t>
        </r>
      </text>
    </comment>
  </commentList>
</comments>
</file>

<file path=xl/comments4.xml><?xml version="1.0" encoding="utf-8"?>
<comments xmlns="http://schemas.openxmlformats.org/spreadsheetml/2006/main">
  <authors>
    <author>acb</author>
  </authors>
  <commentList>
    <comment ref="B49" authorId="0">
      <text>
        <r>
          <rPr>
            <sz val="9"/>
            <rFont val="宋体"/>
            <family val="0"/>
          </rPr>
          <t>acb:
土地出让收入18亿元按35.5%调入6.35亿元，城市基础设施建设配套费调入0.1亿元，污水处理费调入0.19亿元，国有资本经营收益调入839万元（湘淮村镇银行700万、华融湘江银行114万、网络有限公司25万）</t>
        </r>
      </text>
    </comment>
  </commentList>
</comments>
</file>

<file path=xl/sharedStrings.xml><?xml version="1.0" encoding="utf-8"?>
<sst xmlns="http://schemas.openxmlformats.org/spreadsheetml/2006/main" count="2087" uniqueCount="1531">
  <si>
    <t>2021年邵东市政府预算表格</t>
  </si>
  <si>
    <t>1、一般公共预算收入预算表</t>
  </si>
  <si>
    <t>2、一般公共预算支出预算表</t>
  </si>
  <si>
    <t>3、一般公共预算收支平衡表</t>
  </si>
  <si>
    <t>4、一般公共预算专项资金预算表</t>
  </si>
  <si>
    <t>5、一般公共预算本级支出表</t>
  </si>
  <si>
    <t>6、本级公共财政拨款基本支出预算表</t>
  </si>
  <si>
    <t>7、政府性基金预算表</t>
  </si>
  <si>
    <t>8、政府性基金收入预算表</t>
  </si>
  <si>
    <t>9、政府性基金收入支出预算表</t>
  </si>
  <si>
    <t>10、本级政府性基金支出预算表</t>
  </si>
  <si>
    <t>11、政府性基金预算专项资金预算表</t>
  </si>
  <si>
    <t>12、政府性基金转移支付预算表（分项目）</t>
  </si>
  <si>
    <t>13、 政府性基金转移支付预算表（分地区）</t>
  </si>
  <si>
    <t>14、社会保险基金预算总表</t>
  </si>
  <si>
    <t>15、社会保险基金收入预算表</t>
  </si>
  <si>
    <t>16、社会保险基金支预算出表</t>
  </si>
  <si>
    <t>17、国有资本经营预算总表</t>
  </si>
  <si>
    <t>18、国有资本经营预算收入表</t>
  </si>
  <si>
    <t>19、国有资本经营支出预算表</t>
  </si>
  <si>
    <t>20、本级国有资本经营预算收入表</t>
  </si>
  <si>
    <t>21、本级国有资本经营预算支出表</t>
  </si>
  <si>
    <t>22、国有资本经营预算对下级的转移支付表（分地区）</t>
  </si>
  <si>
    <t>23、国有资本经营预算对下级的转移支付表（分项目）</t>
  </si>
  <si>
    <t>24、一般公共预算税收返还和转移支付预算表（分地区）</t>
  </si>
  <si>
    <t>25、一般公共预算税收返还和转移支付预算表（分项目）</t>
  </si>
  <si>
    <t>26、一般债务限额和余额情况表</t>
  </si>
  <si>
    <t>27、专项债务限额和余额情况表</t>
  </si>
  <si>
    <t>28、一般公共预算“三公经费””预算表</t>
  </si>
  <si>
    <t xml:space="preserve"> </t>
  </si>
  <si>
    <t>2021年一般公共预算收入预算表（草案）</t>
  </si>
  <si>
    <t>单位：万元</t>
  </si>
  <si>
    <t>项     目</t>
  </si>
  <si>
    <t>2020年    预算调整数</t>
  </si>
  <si>
    <t>2020年     预计完成数</t>
  </si>
  <si>
    <t>2021年     预算基数</t>
  </si>
  <si>
    <t>2021年    预算数</t>
  </si>
  <si>
    <t>与2020年预算调整数相比增加额</t>
  </si>
  <si>
    <t>增长比例(%)</t>
  </si>
  <si>
    <t>一、地方收入</t>
  </si>
  <si>
    <t>（一）税收收入小计</t>
  </si>
  <si>
    <t xml:space="preserve">  1、增值税37.5%</t>
  </si>
  <si>
    <t>　2、营业税37.5%</t>
  </si>
  <si>
    <t xml:space="preserve">  3、企业所得税28%</t>
  </si>
  <si>
    <t>　4、个人所得税28%</t>
  </si>
  <si>
    <t xml:space="preserve">  5、资源税75%</t>
  </si>
  <si>
    <t xml:space="preserve">  6、城市维护建设税</t>
  </si>
  <si>
    <t xml:space="preserve">  7、房产税</t>
  </si>
  <si>
    <t>　8、印花税</t>
  </si>
  <si>
    <t>　9、城镇土地使用税70%</t>
  </si>
  <si>
    <t xml:space="preserve">  10、土地增值税</t>
  </si>
  <si>
    <t xml:space="preserve">  11、车船使用牌照税</t>
  </si>
  <si>
    <t xml:space="preserve">  12、耕地占用税</t>
  </si>
  <si>
    <t xml:space="preserve">  13、契税</t>
  </si>
  <si>
    <t>（二）非税收入小计</t>
  </si>
  <si>
    <t xml:space="preserve">  1、专项收入</t>
  </si>
  <si>
    <t>　2、行政事业性收费收入</t>
  </si>
  <si>
    <t>　3、罚没收入</t>
  </si>
  <si>
    <t xml:space="preserve">  4、国有资源有偿使用收入</t>
  </si>
  <si>
    <t xml:space="preserve">  5、其他收入</t>
  </si>
  <si>
    <t>二、上划省级收入</t>
  </si>
  <si>
    <t xml:space="preserve">    上划省级国内增值税12.5%</t>
  </si>
  <si>
    <t xml:space="preserve">    上划省级营改增12.5%</t>
  </si>
  <si>
    <t xml:space="preserve">    上划省级营业税12.5%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</si>
  <si>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</si>
  <si>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</si>
  <si>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</si>
  <si>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</si>
  <si>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>三、上划中央收入</t>
  </si>
  <si>
    <t xml:space="preserve">    上划中央国内增值税50%</t>
  </si>
  <si>
    <t xml:space="preserve">    上划中央营改增50%</t>
  </si>
  <si>
    <t xml:space="preserve">    上划中央营业税50%</t>
  </si>
  <si>
    <t xml:space="preserve">    上划中央消费税</t>
  </si>
  <si>
    <t xml:space="preserve">    上划中央企业所得税60%</t>
  </si>
  <si>
    <t xml:space="preserve">    上划中央个人所得税60%</t>
  </si>
  <si>
    <t>四、财政总收入</t>
  </si>
  <si>
    <t xml:space="preserve">  其中：财政</t>
  </si>
  <si>
    <t xml:space="preserve">        税务</t>
  </si>
  <si>
    <t>说明：2021年财政总收入以2020年预算调整数为基数，按8%增长进行预计。</t>
  </si>
  <si>
    <t>2021年一般公共预算支出预算表（草案）</t>
  </si>
  <si>
    <t>科目名称和代码</t>
  </si>
  <si>
    <t>2020年预算数</t>
  </si>
  <si>
    <t>2021年预算数</t>
  </si>
  <si>
    <t>比上年增加</t>
  </si>
  <si>
    <t>增减比例%</t>
  </si>
  <si>
    <t>代码</t>
  </si>
  <si>
    <t>科目名称</t>
  </si>
  <si>
    <t>一般公共服务支出</t>
  </si>
  <si>
    <t>国防支出</t>
  </si>
  <si>
    <t>主要是增加了武装专项经费</t>
  </si>
  <si>
    <t>公共安全支出</t>
  </si>
  <si>
    <t>主要是增加信息化和基础设施建设（收入增加安排支出增加）</t>
  </si>
  <si>
    <t>教育支出</t>
  </si>
  <si>
    <t>主要是教师待遇落实增加支出1.2亿等</t>
  </si>
  <si>
    <t>科学技术支出</t>
  </si>
  <si>
    <t>要是增加企业发展资金用于科技事项支出</t>
  </si>
  <si>
    <t>文化体育与传媒支出</t>
  </si>
  <si>
    <t>社会保障和就业支出</t>
  </si>
  <si>
    <t>主要是提前编入上级转移支付增加2.9个亿（城乡居民养老保险、企业养老保险）</t>
  </si>
  <si>
    <t>医疗卫生与计划生育支出</t>
  </si>
  <si>
    <t>主要是增加城乡医疗转移和公立医院改革的上级转移资金</t>
  </si>
  <si>
    <t>节能环保支出</t>
  </si>
  <si>
    <t>增加环保治理投入</t>
  </si>
  <si>
    <t>城乡社区支出</t>
  </si>
  <si>
    <t>主要是增加人防工程建设2700多万</t>
  </si>
  <si>
    <t>农林水支出</t>
  </si>
  <si>
    <t>增加农村环境卫生整治1000万，国有林、农场养老缴费补差加513万</t>
  </si>
  <si>
    <t>交通运输支出</t>
  </si>
  <si>
    <t>资源勘探信息等支出</t>
  </si>
  <si>
    <t>主要是增加企业发展资金5000万。</t>
  </si>
  <si>
    <t>商业服务业等支出</t>
  </si>
  <si>
    <t>主要是增加了马路市场改造资金1000万</t>
  </si>
  <si>
    <t>金融支出</t>
  </si>
  <si>
    <t>减少原因是在政府奖励资金中整合安排金融奖励资金</t>
  </si>
  <si>
    <t>国土海洋气象等支出</t>
  </si>
  <si>
    <t>住房保障支出</t>
  </si>
  <si>
    <t>粮油物资储备支出</t>
  </si>
  <si>
    <t>灾害防治及应急管理支出</t>
  </si>
  <si>
    <t>预备费</t>
  </si>
  <si>
    <t>预备费增加了3100万元，达一般公共预算总支出的1.4%左右</t>
  </si>
  <si>
    <t>其他支出</t>
  </si>
  <si>
    <t>债务还本支出</t>
  </si>
  <si>
    <t>债务付息支出</t>
  </si>
  <si>
    <t>增加付息支出10000万元。</t>
  </si>
  <si>
    <t>合计</t>
  </si>
  <si>
    <t>2021年一般公共预算收支平衡表（草案）</t>
  </si>
  <si>
    <t>收        入</t>
  </si>
  <si>
    <t>支        出</t>
  </si>
  <si>
    <t>项      目</t>
  </si>
  <si>
    <t>预算数</t>
  </si>
  <si>
    <t>项       目</t>
  </si>
  <si>
    <t>一、地方一般预算收入</t>
  </si>
  <si>
    <t>一、一般公共预算支出</t>
  </si>
  <si>
    <t>142961+235782+13500+39064(42172-1437-833-123-715)=431307</t>
  </si>
  <si>
    <t>二、上级补助收入</t>
  </si>
  <si>
    <t>其中：上级专项转移支付支出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</si>
  <si>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（一）返还性收入</t>
    </r>
  </si>
  <si>
    <t xml:space="preserve">      1、增值税和消费税税收返还收入 </t>
  </si>
  <si>
    <t>二、上解上级支出</t>
  </si>
  <si>
    <t xml:space="preserve">      2、所得税基数返还收入</t>
  </si>
  <si>
    <t xml:space="preserve">  （一）体制上解支出</t>
  </si>
  <si>
    <t xml:space="preserve">      3、成品油价格和税费改革税收返还收入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</si>
  <si>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（二） 出口退税专项上解支出</t>
    </r>
  </si>
  <si>
    <t xml:space="preserve">                                                               </t>
  </si>
  <si>
    <t xml:space="preserve">      4、增值税“五五分享”税收返还收入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</si>
  <si>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（三） 成品油价格和税费改革专项上解支出</t>
    </r>
  </si>
  <si>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5</t>
    </r>
    <r>
      <rPr>
        <sz val="10"/>
        <rFont val="宋体"/>
        <family val="0"/>
      </rPr>
      <t>、其他税收返还收入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</si>
  <si>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（四）专项上解支出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</si>
  <si>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（二）一般性转移支付收入</t>
    </r>
  </si>
  <si>
    <t xml:space="preserve">      1、体制补助收入</t>
  </si>
  <si>
    <t xml:space="preserve">      2、均衡性转移支付收入</t>
  </si>
  <si>
    <t xml:space="preserve">      3、县级基本财力保障机制奖补资金收入</t>
  </si>
  <si>
    <t xml:space="preserve">      4、结算补助收入</t>
  </si>
  <si>
    <t xml:space="preserve">      5、资源枯竭型城市转移支付补助收入</t>
  </si>
  <si>
    <r>
      <rPr>
        <sz val="12"/>
        <rFont val="宋体"/>
        <family val="0"/>
      </rPr>
      <t>基数：90.3+468.4</t>
    </r>
    <r>
      <rPr>
        <sz val="12"/>
        <rFont val="宋体"/>
        <family val="0"/>
      </rPr>
      <t>=</t>
    </r>
    <r>
      <rPr>
        <sz val="12"/>
        <rFont val="宋体"/>
        <family val="0"/>
      </rPr>
      <t>558.7</t>
    </r>
    <r>
      <rPr>
        <sz val="12"/>
        <rFont val="宋体"/>
        <family val="0"/>
      </rPr>
      <t>万，基本药物制度省级补助</t>
    </r>
    <r>
      <rPr>
        <sz val="12"/>
        <rFont val="宋体"/>
        <family val="0"/>
      </rPr>
      <t>500万（预计数）</t>
    </r>
  </si>
  <si>
    <t xml:space="preserve">      6、企业事业单位划转补助收入</t>
  </si>
  <si>
    <r>
      <rPr>
        <sz val="12"/>
        <rFont val="宋体"/>
        <family val="0"/>
      </rPr>
      <t>基数：522+260+</t>
    </r>
    <r>
      <rPr>
        <b/>
        <sz val="12"/>
        <rFont val="宋体"/>
        <family val="0"/>
      </rPr>
      <t>243</t>
    </r>
    <r>
      <rPr>
        <sz val="12"/>
        <rFont val="宋体"/>
        <family val="0"/>
      </rPr>
      <t>=1025万，</t>
    </r>
  </si>
  <si>
    <t xml:space="preserve">      7、成品油价格和税费改革转移支付补助收入</t>
  </si>
  <si>
    <r>
      <rPr>
        <sz val="12"/>
        <rFont val="宋体"/>
        <family val="0"/>
      </rPr>
      <t>湘财预【2016】1</t>
    </r>
    <r>
      <rPr>
        <sz val="12"/>
        <rFont val="宋体"/>
        <family val="0"/>
      </rPr>
      <t>96</t>
    </r>
    <r>
      <rPr>
        <sz val="12"/>
        <rFont val="宋体"/>
        <family val="0"/>
      </rPr>
      <t>号</t>
    </r>
  </si>
  <si>
    <t xml:space="preserve">      8、基层公检法司转移支付收入</t>
  </si>
  <si>
    <t>湘财预【2016】170号13144万，基数：6915+255=7170万。</t>
  </si>
  <si>
    <t xml:space="preserve">      9、义务教育等转移支付收入</t>
  </si>
  <si>
    <r>
      <rPr>
        <sz val="12"/>
        <rFont val="宋体"/>
        <family val="0"/>
      </rPr>
      <t>社区运转基数：99</t>
    </r>
    <r>
      <rPr>
        <sz val="12"/>
        <rFont val="宋体"/>
        <family val="0"/>
      </rPr>
      <t>万，公路体制下放基数：</t>
    </r>
    <r>
      <rPr>
        <sz val="12"/>
        <rFont val="宋体"/>
        <family val="0"/>
      </rPr>
      <t>1237.76</t>
    </r>
    <r>
      <rPr>
        <sz val="12"/>
        <rFont val="宋体"/>
        <family val="0"/>
      </rPr>
      <t>万（邵财预【</t>
    </r>
    <r>
      <rPr>
        <sz val="12"/>
        <rFont val="宋体"/>
        <family val="0"/>
      </rPr>
      <t>2016</t>
    </r>
    <r>
      <rPr>
        <sz val="12"/>
        <rFont val="宋体"/>
        <family val="0"/>
      </rPr>
      <t>】</t>
    </r>
    <r>
      <rPr>
        <sz val="12"/>
        <rFont val="宋体"/>
        <family val="0"/>
      </rPr>
      <t>66</t>
    </r>
    <r>
      <rPr>
        <sz val="12"/>
        <rFont val="宋体"/>
        <family val="0"/>
      </rPr>
      <t>号），工商、质监体制下放基数：</t>
    </r>
    <r>
      <rPr>
        <sz val="12"/>
        <rFont val="宋体"/>
        <family val="0"/>
      </rPr>
      <t>291.27</t>
    </r>
    <r>
      <rPr>
        <sz val="12"/>
        <rFont val="宋体"/>
        <family val="0"/>
      </rPr>
      <t>（湘财行【</t>
    </r>
    <r>
      <rPr>
        <sz val="12"/>
        <rFont val="宋体"/>
        <family val="0"/>
      </rPr>
      <t>2015</t>
    </r>
    <r>
      <rPr>
        <sz val="12"/>
        <rFont val="宋体"/>
        <family val="0"/>
      </rPr>
      <t>】</t>
    </r>
    <r>
      <rPr>
        <sz val="12"/>
        <rFont val="宋体"/>
        <family val="0"/>
      </rPr>
      <t>78</t>
    </r>
    <r>
      <rPr>
        <sz val="12"/>
        <rFont val="宋体"/>
        <family val="0"/>
      </rPr>
      <t>号）</t>
    </r>
    <r>
      <rPr>
        <sz val="12"/>
        <rFont val="宋体"/>
        <family val="0"/>
      </rPr>
      <t>+1822.7=2113.97</t>
    </r>
    <r>
      <rPr>
        <sz val="12"/>
        <rFont val="宋体"/>
        <family val="0"/>
      </rPr>
      <t>万（湘财行【</t>
    </r>
    <r>
      <rPr>
        <sz val="12"/>
        <rFont val="宋体"/>
        <family val="0"/>
      </rPr>
      <t>2015</t>
    </r>
    <r>
      <rPr>
        <sz val="12"/>
        <rFont val="宋体"/>
        <family val="0"/>
      </rPr>
      <t>】</t>
    </r>
    <r>
      <rPr>
        <sz val="12"/>
        <rFont val="宋体"/>
        <family val="0"/>
      </rPr>
      <t>81</t>
    </r>
    <r>
      <rPr>
        <sz val="12"/>
        <rFont val="宋体"/>
        <family val="0"/>
      </rPr>
      <t>号）</t>
    </r>
    <r>
      <rPr>
        <sz val="12"/>
        <rFont val="宋体"/>
        <family val="0"/>
      </rPr>
      <t>。</t>
    </r>
  </si>
  <si>
    <t xml:space="preserve">      10、基本养老保险和低保等转移支付收入</t>
  </si>
  <si>
    <t xml:space="preserve">      11、城乡居民医疗保险转移支付收入</t>
  </si>
  <si>
    <t xml:space="preserve">      12、农村综合改革转移支付收入</t>
  </si>
  <si>
    <t xml:space="preserve">      13、产粮（油）大县奖励资金收入</t>
  </si>
  <si>
    <t xml:space="preserve">      14、重点生态功能区转移支付收入</t>
  </si>
  <si>
    <t xml:space="preserve">      15、革命老区转移支付收入</t>
  </si>
  <si>
    <t xml:space="preserve">      16、民族地区转移支付收入</t>
  </si>
  <si>
    <t xml:space="preserve">      17、贫困地区转移支付收入</t>
  </si>
  <si>
    <t xml:space="preserve">      18、固定数额补助收入</t>
  </si>
  <si>
    <t xml:space="preserve">      19、其他一般性转移支付收入</t>
  </si>
  <si>
    <t>　　　20、公共安全共同财政事权转移支付收入</t>
  </si>
  <si>
    <t>　　　21、教育共同财政事权转移支付收入</t>
  </si>
  <si>
    <t>　　　22、科学技术共同财政事权转移支付收入</t>
  </si>
  <si>
    <t>　　　23、文化旅游体育与传媒共同财政事权转移支付收入</t>
  </si>
  <si>
    <t>　　　24、社会保障与就业共同财政事权转移支付收入</t>
  </si>
  <si>
    <t>　　　25、卫生健康共同财政事权转移支付收入</t>
  </si>
  <si>
    <t>　　　26、节能环保共同财政事权转移支付收入</t>
  </si>
  <si>
    <t>　　　27、农林水共同财政事权转移支付收入</t>
  </si>
  <si>
    <t>　　　28、交通运输共同财政事权转移支付收入</t>
  </si>
  <si>
    <t>　　　29、住房保障共同财政事权转移支付收入</t>
  </si>
  <si>
    <t>　　　30、粮油物资储备共同财政事权转移支付收入</t>
  </si>
  <si>
    <t>　　　31、其他共同财政事权转移支付收入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</si>
  <si>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（三）专项转移支付收入</t>
    </r>
  </si>
  <si>
    <t>三、债务转贷收入</t>
  </si>
  <si>
    <t>四、调入预算稳定调节基金</t>
  </si>
  <si>
    <t>五、调入资金</t>
  </si>
  <si>
    <t>收入总计</t>
  </si>
  <si>
    <t>支出总计</t>
  </si>
  <si>
    <t>2021年一般公共预算专项资金预算表</t>
  </si>
  <si>
    <t>序号</t>
  </si>
  <si>
    <t xml:space="preserve">功能科目 </t>
  </si>
  <si>
    <t>项目名称</t>
  </si>
  <si>
    <t>2020年金额</t>
  </si>
  <si>
    <t>2021年   拟安排数</t>
  </si>
  <si>
    <t>建议    压减数</t>
  </si>
  <si>
    <t>备    注</t>
  </si>
  <si>
    <t xml:space="preserve">说      明 </t>
  </si>
  <si>
    <t>乡镇禁毒、社区康复戒毒经费</t>
  </si>
  <si>
    <t>乡镇政协委员联系群众工作室经费</t>
  </si>
  <si>
    <t>乡镇人大代表联系群众工作室经费</t>
  </si>
  <si>
    <t>重点项目前期经费</t>
  </si>
  <si>
    <t>建议按30%比例压减</t>
  </si>
  <si>
    <t>会议费</t>
  </si>
  <si>
    <t>建议压减100万元</t>
  </si>
  <si>
    <t>信访维稳经费</t>
  </si>
  <si>
    <t>用于信访维稳、涉法涉诉及重大矛盾调处，其中司法救助资金70万元。</t>
  </si>
  <si>
    <t>建议与司法救助资金统筹安排，再压减200万元</t>
  </si>
  <si>
    <t>价格调控专项经费</t>
  </si>
  <si>
    <t>城市综合管理经费</t>
  </si>
  <si>
    <t>包含创文、创卫、移风易俗、禁炮殡葬改革经费，其中创卫灭鼠灭蟑（除“四害”达标）70万。</t>
  </si>
  <si>
    <t>税收征管经费</t>
  </si>
  <si>
    <t>建议参照部门预算按20%比例压减</t>
  </si>
  <si>
    <t>人才专项经费</t>
  </si>
  <si>
    <t>党建及干部教育、培训经费</t>
  </si>
  <si>
    <t>含干部教育、基层（社区）干部培训、党建专项及党建示范点建设、五化支部建设</t>
  </si>
  <si>
    <t>事业人员招考经费</t>
  </si>
  <si>
    <t>按录取人数300元/人安排，报名费全返。</t>
  </si>
  <si>
    <t>投资评审和基建预决算审计</t>
  </si>
  <si>
    <t>创业担保贷款贴息</t>
  </si>
  <si>
    <t>还本付息</t>
  </si>
  <si>
    <t>39.56亿*4.2%=1.67亿，危改还本632万，中西部农业开发本息264万，亚洲防洪堤建设本息100万，卫十贷款本息20万，一中贷款本息300万</t>
  </si>
  <si>
    <t>消防安全</t>
  </si>
  <si>
    <t>农村环境卫生综合整治</t>
  </si>
  <si>
    <t>包括保洁员工资、垃圾处置费、第三方运营和垃圾分类经费</t>
  </si>
  <si>
    <t>保洁员工资2038人*1200元/月*12月*70%=2054万，垃圾处置费149元/吨*14万吨/年=2086万，第三方运营主要是收集垃圾和转运费支出，一个季度在550万左右</t>
  </si>
  <si>
    <t>旅游发展资金</t>
  </si>
  <si>
    <t>建议压减140万元</t>
  </si>
  <si>
    <t>交通运输转移支付收入安排的支出</t>
  </si>
  <si>
    <t>上级转移支付：用于公路提质改造、自然村通水泥路、窄改宽、危桥改造和安防工程</t>
  </si>
  <si>
    <t>（2020年上级拨入9198万元）</t>
  </si>
  <si>
    <t>武装专项经费</t>
  </si>
  <si>
    <t>其中：1、征兵经费128万（含工作经费50万，体检费50万，政审经费28万）；
2、民兵训练补助32万，民兵整组20万，民兵应急连建设10万，役前训练经费18万；
3、国防动员15万，国防教育10万；
4、国教合署办公10万；
5、政治工作费32万；
6、军事训练费6万，安全保密8万；
7、抢险救灾10万；
8、基层武装部建设经费20万；
9、其他业务经费95万（含民兵武器仓库15万，靶场管理10万，民兵装备购置5.5万，油料购置4.5万，信息通信事业费4万，装备维修管理费4万，卫生事业费3万，食堂伙食费24万，水电费15万，其他行政运转费10万）</t>
  </si>
  <si>
    <t>建议按30%比例压减，其中征兵工作经费压减20万元，体检经费压减20万元、政审经费压减28万元，民兵训练补助等压减20万元，其余业务经费压减36万元</t>
  </si>
  <si>
    <t>创建省森林绿色城市资金</t>
  </si>
  <si>
    <t>建议压减50%</t>
  </si>
  <si>
    <t>森林防火、灭火</t>
  </si>
  <si>
    <t>含森林灭火的物资储备等</t>
  </si>
  <si>
    <t>团山镇小套房建设占用太一开发公司商业门面地征拆及报批成本</t>
  </si>
  <si>
    <t>根据政府常务会议纪要〔2020〕第11次安排</t>
  </si>
  <si>
    <t>资金已拨付</t>
  </si>
  <si>
    <t>金旺公司专线供电架设建设资金</t>
  </si>
  <si>
    <t>根据政府常务会议纪要〔2020〕第13次安排</t>
  </si>
  <si>
    <t>农业保险配套</t>
  </si>
  <si>
    <t>刚性支出</t>
  </si>
  <si>
    <t>招商引资专项</t>
  </si>
  <si>
    <t>城市建设和维护费</t>
  </si>
  <si>
    <t>含城区路灯电费200万</t>
  </si>
  <si>
    <t>建议按城市建设和维护费收入安排1000万元，压减2000万元</t>
  </si>
  <si>
    <t>安可工程</t>
  </si>
  <si>
    <t>市委办、市政府办更换办公电脑、打印机和软件服务等。</t>
  </si>
  <si>
    <t>安全可靠、安全可控</t>
  </si>
  <si>
    <t>乡镇机关维修资金</t>
  </si>
  <si>
    <t>智慧消防建设</t>
  </si>
  <si>
    <t>政府常务会议纪要[2020]第5次 ，分三年购买服务200万，2020年已安排100万，2021年和2022年各安排50万</t>
  </si>
  <si>
    <t>残疾人就业、康复专项资金</t>
  </si>
  <si>
    <t xml:space="preserve">用于残疾人康复，残疾人就业与扶贫,为残疾人购买意外伤害险，残疾人困难救助等 </t>
  </si>
  <si>
    <t>已压减80万</t>
  </si>
  <si>
    <t>教育专项资金</t>
  </si>
  <si>
    <t>其中：1、督学责任区办公经费55万。
2、教育国有资产管理350万（按国有资产出租收入税后的50%安排）。
3、义务教育公用经费11415万（本级配套1279万，上级转移10136）。
4、中心学校公用经费365万。
5、义务教育缺编代课费2500万。
6、教师体检经费450万。  
7、普高生均公用经费本级配套371万。
8、学生资助专项资金3661万（其中：义务教育家庭经济困难寄宿生生活补助762万（上级657万，本级105万），普高助学730万（上级657万，本级73万），中职国家助学金134万（上级120万，本级14万），普高建档立卡贫困生免学费250万（上级225万，本级25万），中职免学费1500万（上级1350万，本级150万），家庭困难幼儿入园补助195万（上级161万，本级34万），贫困生普高免教科书90万（上级81万，本级9万）。
9、幼儿保育费3000万（按保育费收入安排，含公用经费配套300万）。
10、银龄讲学计划450万。
11、免费师范生学费190万。
12、校车运行县级配套经费216万。
13、学校建设及维修经费7000万元（学校建设及安全运行，其中安保经费100万）（含上级转移 ）
14、名师工作站工作经费59万。
15、增加公办幼儿园学位250万。
16、乡村教师人才津贴本级配套268万。
17、义务教育阶段教师绩效奖9442万。（包括义务教育班主任津贴、本级提标扩面的乡镇教师人才津贴、教师节奖励,含上级转移）</t>
  </si>
  <si>
    <t>建议压减5675万元，其中从学校建设和维修经费中压减3000万元，从义务教育阶段教师绩效奖中压减2558万元（根据提高乡镇机关事业单位工作人员待遇金额压减）；名师工作站经费压减25万元，校车运行县级配套经费92万元</t>
  </si>
  <si>
    <t>科普经费</t>
  </si>
  <si>
    <t>包括青少年科技活动经费25万</t>
  </si>
  <si>
    <t>科技专项经费</t>
  </si>
  <si>
    <t>文化事业发展资金</t>
  </si>
  <si>
    <t>含文艺扶持资金、欢乐潇湘和“元宵节”民俗活动经费100万，公共文化服务体系建设350万（邵东市委委员会邵东字〔2020〕12号）</t>
  </si>
  <si>
    <t>建议压减500万元，其中图书馆、文化馆和花鼓戏保护传承中心整体维修、室内装修、设施设备建设以及场地改造300万元、乡镇公共文化基础设施建设100万、面上调剂100万。</t>
  </si>
  <si>
    <t>民政、退役军人专项资金</t>
  </si>
  <si>
    <t>其中：
1、基本养老服务补贴220万，
2、社救对象补助70万（含上级转移 包括六十年代精简提标和投诚起义），
3、离休干部医药费100万
4、老工伤医药费10万
5、残疾人“两项补贴”2830万（含提前下达460万），
6、社会救助管理专项经费20万，
7、高龄补贴250万，
8、非营利性养老服务补贴119万（含上级转移），
9、百岁老人长寿保健金21万，
10、优抚对象医药费320万，
11、抚恤1800万（含光荣院运转经费，烈士纪念事务），
12、义务兵家属优待金842万（含上级转移），
13、军休人员经费200万，
14、退役安置1000万（含上级转移），
15、拥军优属经费50万，
16、殡仪馆运行经费300万（收入150万另返），
17、困难群众生活救助18300万（其中：县级配套3300万，上级转移15000万,含春风行动600万元）
18、敬老院管理120万（含上级转移），
19、敬老院超龄院长清退费80万，
20、城镇退役士兵养老、医疗保险补交1000万（含上级转移）                 
21、军转干部相关经费480（含上级转移支付）</t>
  </si>
  <si>
    <t>建议压减400万元，其中春风行动压减300万元、殡仪馆运行经费压减100万元</t>
  </si>
  <si>
    <t>财政对社会保险基金的补助</t>
  </si>
  <si>
    <t>其中：1、机关养老保险缴费及财政补助43700万（含均衡性转移支付中机关事业单位养老保险基金专项补助），
2、工伤保险缴费730万，
3、失业保险缴费270万，
4、对城乡居民养老保险基金的补助29300万，其中县级1630万（农保缴费补贴370万，基础养老金补贴1260万），上级专项27670万 
5、企业养老保险26500万（县级500万，上级专项26000万）
6、机关事业单位养老保险职业年金单位部分财政做实1845万
7、机关事业单位养老保险2014年10月前个人账户试点退费460万（（湘人社函[2019]257号））</t>
  </si>
  <si>
    <t>企业改制经费</t>
  </si>
  <si>
    <t>包括改制企业直系亲属救济费和改制企业、伤残军人退养协保补差</t>
  </si>
  <si>
    <t>公益性岗位人员补贴</t>
  </si>
  <si>
    <t>根据湘人社函【2020】162号：173名超期限公益性岗位上岗人员（企业下岗退役人员被取缔慢慢游营运人员工资及养老、医疗、失业保险单位部分676万；100名企业下岗伤残军人领取伤残就业援助金300万；41名公益性岗位人员财政补差部分61万（从就业资金领取1200元/月，财政补1235元/月）。</t>
  </si>
  <si>
    <t>社保基金代征代缴工作经费</t>
  </si>
  <si>
    <t>用于城乡居民养老保险、城镇职工养老保险、医保、工伤失业保险、城镇新增就业、培训推介及死亡申报考核等</t>
  </si>
  <si>
    <t>医疗卫生专项</t>
  </si>
  <si>
    <t>其中：1、疾病预防控制专项经费150万（含结核病防治30万，其中人民医院10万，疾控中心20万），
2、基本公共卫生服务6719万（本级配套674万，上级转移6045万），
3、基层医疗卫生机构补助6800万（含中医药事业资金1000万元）（含上级转移支付），
4、村卫生室实施基本药物制度补助资金513万（其中本级配套200万，上级转移313万），
5、精神病救治资金300万，
6、公立医院改革补助800万（含上级转移支付相关资金），
7、中医药发展资金400万（含上级转移支付相关资金），
8、信息化建设（互联互通）50万，
9、乡村医疗垃圾处理费336万，
10、计划生育专项业务经费3485万（其中：计划生育家庭关怀关爱经费181万，农村独生子女家庭保健费12万，农村计划生育困难家庭奖励扶助1044万，城镇独生子女父母奖励989万，农村部分计划生育家庭特别扶助701万，困难计生对象补助558万）（含上级转移）
11、医疗保险缴费基金补助及大病互助5300万（含军转志愿兵退休人员医保费37万），
12、城乡医疗保险的补助54380万（县级6380万，上级专项48000万）， 
13、乡村家庭医生签约300万，
14、无偿献血营养费补助150万，
15、医疗救助配套30万。                                                                                                                                                                 
16、妇幼保健院回购款1000万。</t>
  </si>
  <si>
    <t>乡镇计生专项经费</t>
  </si>
  <si>
    <t>随抚养费收入下达</t>
  </si>
  <si>
    <t>建议全部压减</t>
  </si>
  <si>
    <t>环保专项资金</t>
  </si>
  <si>
    <t>用于支付污水、垃圾处理费和矿涌水治理经费等</t>
  </si>
  <si>
    <t>1、界岭矿涌水治理运行维护费800万；   2、团山矿涌水治理运行维护费400万；     3、流泽矿涌水治理运行维护费2100万；     4、界岭、团山矿涌水重金属治理工程1000万；                                     5、排污权交易及有偿使用费回购资金200万；                                       6、农村生活污水、饮用水源地保护2200万；                                     7、固体废物及土壤污染防治经费500万；         8、入河排污口排查整治经费1700万；                9、污水管网抢险430万；                         10、县城垃圾处理服务费2200万；                      11、美桥污水处理服务费4600万；                      12、兴隆工业污水处理服务费2760万；                   13、蓝天碧水洒水保温服务费120万；              14、2020年环保资金缺口1500万。</t>
  </si>
  <si>
    <t>农业、粮食专项资金</t>
  </si>
  <si>
    <t>其中：1、发展粮食生产专项700万
      2、农村能源专项138万。其中：亮化工程100万(含还债50万，维护费50万)，农村新能源建设38万
      3、支持农业生产专项896万，其中：                                            (1)用于标准化生产和“三品一标”认证奖补和认定农业产业化龙头企业及规模企业奖补50万；                                            (2)发展蔬菜生产资金60万；                            (3)现代农机、农民专业合作社建设扶持及家庭农场适度规模经营主体扶持专项80万；        (4)扶持集体经济发展县配套资金176万；     (5)其他资金530万（其中400万用于扶贫）</t>
  </si>
  <si>
    <t>建议压减160万元，将2019年美丽乡村建设经费160万压减</t>
  </si>
  <si>
    <t>库区转移支付专项</t>
  </si>
  <si>
    <t>上级转移</t>
  </si>
  <si>
    <t>牛马司矿业公司留守机构移交经费补助</t>
  </si>
  <si>
    <t>城乡居民医保特殊病门诊管理和“两病”专项用药保障工作经费</t>
  </si>
  <si>
    <t>根据市政府常务会议纪要〔2020〕第7次安排</t>
  </si>
  <si>
    <t>迎接十三五全国干线公路检查工作经费</t>
  </si>
  <si>
    <t>提高乡镇机关事业单位工作人员工资收入</t>
  </si>
  <si>
    <t>湘组〔2020〕63号：按提高20%计算</t>
  </si>
  <si>
    <t>建议压减2543万元，一是推迟半年发放，可以减少2192万元支出；二是将卫生人员703万按50%保障可以减少351万元支出；按20%提高</t>
  </si>
  <si>
    <t>村级公益事业建设奖补资金</t>
  </si>
  <si>
    <t>其中：县级200万，上级专项1800万</t>
  </si>
  <si>
    <t>农村广播“村村响”维护费</t>
  </si>
  <si>
    <t>市委常委会议纪要〔2020〕第10次：含村村响电费</t>
  </si>
  <si>
    <t>户户通工作经费</t>
  </si>
  <si>
    <t>市政府常务会议纪要【2020】第14次补充说明</t>
  </si>
  <si>
    <t>建设按50%比配压减</t>
  </si>
  <si>
    <t>村级换届工作经费</t>
  </si>
  <si>
    <t>2020年第37次市委常委会纪要：组织部60万、民政局、纪委各10万，26个乡镇（街道、场）118万，村（社区）290万。</t>
  </si>
  <si>
    <t>建议村级经费分两年安排</t>
  </si>
  <si>
    <t>村级运转经费</t>
  </si>
  <si>
    <t xml:space="preserve">其中：1、559个村（含农村居委会）公用经费3236万（含基层退役军人服务中心（站）规范化、制度化建设、村纪检员补助和村卫生室运行经费等）；
2、20个城市社区工作经费870万；
3、在职村干部待遇9472万（含2020年提标836万元）；
4、离任村干部补助2300万；
5、村主职干部基本养老保险缴费补助224万（含上级转移）；
6、涉农补贴明白卡发放经费90万；
7、村级财政电子支付系统建设资金290万；
8、乡、村财务人员培训经费40万；
                          </t>
  </si>
  <si>
    <t>建议压减1800万元，其中村级综合服务平台建设资金1740万元从债券资金中安排；从涉农补贴明白卡发放经费、乡村财务人员培训经费中压减60万元，</t>
  </si>
  <si>
    <t>农村公路养护、维修专项</t>
  </si>
  <si>
    <t>扶贫项目500万。</t>
  </si>
  <si>
    <t>公汽补助</t>
  </si>
  <si>
    <t>其中：老年人免费乘车补助597万（按1元/人次安排），劳务输出及房租补助46万（〔2017〕第26次政府常务会议纪要），购车补助200万，公交线路营运亏损补助190万（常务会议纪要〔2019〕第7次）。</t>
  </si>
  <si>
    <t>企业发展资金</t>
  </si>
  <si>
    <t>含标准化厂房奖励、数字经济、智能制造院建设、乡镇工业园区建设奖补、千人援企业工作和奖励资金支持民营企业加大研发投入、规模工业企业培育、经济运行监测及高新技术企业入笼等各项奖励资金、电子商务奖励；商贸企业培育工作经费；开放型经济奖励；实体企业信贷风险补偿资金2000万元</t>
  </si>
  <si>
    <t>少了的话在预算调整时再说</t>
  </si>
  <si>
    <t>自然灾害防治专项经费</t>
  </si>
  <si>
    <t>含地质灾害防治、自然灾害救灾资金县级配套</t>
  </si>
  <si>
    <t>住房公积金缴费补贴</t>
  </si>
  <si>
    <t>考虑常态化疫情防控需要，增加2000万元</t>
  </si>
  <si>
    <t>预留资金</t>
  </si>
  <si>
    <t>其中:1、增人增资、抚恤费结算2500万,
2、老干部生活补助2500万，
3、财税工作考核经费1700万，
4、预留政府奖励资金800万，
5、预留非税收入成本支出10000万，
6、预留乡镇城市建设和管理经费800万（不含办事处，按城建税入库情况安排）</t>
  </si>
  <si>
    <t>建议从财税考核经费中压减300万元，政府奖励资金压减200万。</t>
  </si>
  <si>
    <t>市长质量奖</t>
  </si>
  <si>
    <t>食品安全示范县建设</t>
  </si>
  <si>
    <t>安全生产专项经费</t>
  </si>
  <si>
    <t>含防汛抗旱物资储备；煤矿安全监管70万（政府常务会议纪要〔2019〕第7次，政办函〔2019〕第11号）；乡镇（街道）应急能力建设（政府常务会议纪要〔2020〕第13次）应急能力建设试点工作经费70万元、安全生产专项整治工作经费35万元；应急救援建设（政府常务会议纪要〔2020〕第5次）森林防灭火及培训工作经费35。（含上级转移）</t>
  </si>
  <si>
    <t>水利建设资金</t>
  </si>
  <si>
    <t>其中：用于扶贫600万，取消水费财政补助485万（含水利局局属二级经营性人员工资及五险一金145万（按政府常务会议纪要〔2019〕第6次核算）），流光岭水库除险加固配套工作经费30万，小型水库维护养护39.4万，防汛抗旱工作经费及物资储备100万，河库保洁及清淤35.6万，中小型水库安全隐患整治200万，安全饮水、扶贫专项资金项目实施工作设计监理100万，安全饮水工程养护专项100万。
乡镇、村河长办工作经费及河道保洁、河道警长制经费200万元</t>
  </si>
  <si>
    <t>建议压减945万元，其中中型灌区水毁工程修复300万、面上工程水毁修复380万从上级专项转移支付中安排，流光岭水库除险加固配套工作经费、河库保洁及清淤、河道保洁、河道警长制经费按50%比例压减，</t>
  </si>
  <si>
    <t>农贸市场管理和建设工作经费</t>
  </si>
  <si>
    <t>邵东市政府会议纪要[2019]第5次。乡镇72个，城区10个（乡镇0.5万/个，城区1万/个）</t>
  </si>
  <si>
    <t>建议按50%比例压减</t>
  </si>
  <si>
    <t>专项扶贫资金</t>
  </si>
  <si>
    <t>另整合扶贫资金1500万，其中：水利建设600万，农业发展资金400万，农村公路养护、维修500万</t>
  </si>
  <si>
    <t>其他扶贫资金</t>
  </si>
  <si>
    <t>含重度残疾人、建档立卡未脱贫人员、五保户、低保户的养老保险政府代缴资金，健康扶贫资助居民医保政府代缴资金，就业扶贫车间建设，健康扶贫“一站式”结算。</t>
  </si>
  <si>
    <t>国有林场、农场退休职工养老保险补差等</t>
  </si>
  <si>
    <t>乡镇团委、妇联、总工会和科协群团经费</t>
  </si>
  <si>
    <t>乡镇（街道办 ）妇联、团委、总工会、科协经费各26万。</t>
  </si>
  <si>
    <t>耕地占补平衡</t>
  </si>
  <si>
    <t>根据市政府常务会议纪要〔2020〕第13次安排</t>
  </si>
  <si>
    <t>国土空间规划编制和信息化建设及村庄规划编制</t>
  </si>
  <si>
    <t>根据邵东市政府常务会议纪要[2019]第5次安排</t>
  </si>
  <si>
    <t>不动产存量数据整合及档案数字化经费</t>
  </si>
  <si>
    <t>根据县政府常务会议纪要〔2018〕第24次，推进不动产登记"最多跑一次"工作，分两年安排。</t>
  </si>
  <si>
    <t>安排：推进不动产登记"最多跑一次"工作，政府采购中标价465.8万，工作现已基本完成，分两年安排。</t>
  </si>
  <si>
    <t>农村宅基地和集体建设用地房地一体确权登记颁证及推进互联网+不动产登记经费</t>
  </si>
  <si>
    <t>市政府常务会议纪要〔2020〕第4次：控制在400万元以内</t>
  </si>
  <si>
    <t>基本农田补划、土地利用规划调整工作经费</t>
  </si>
  <si>
    <t>根据市政府常务会议纪要〔2020〕第12次安排</t>
  </si>
  <si>
    <t>黄家坝、三合水库向县城供应原水价格补贴</t>
  </si>
  <si>
    <t>市政府常务会议纪要[2019]第7次 0.08元/立方</t>
  </si>
  <si>
    <t>扫黑除恶、禁毒攻坚、打击电诈等专项工作经费</t>
  </si>
  <si>
    <t xml:space="preserve">市政府常务会议纪要〔2020〕第1次、第4次
</t>
  </si>
  <si>
    <t>人防工程建设资金</t>
  </si>
  <si>
    <t>人防费收入3000万元安排的支出</t>
  </si>
  <si>
    <t>老旧小区改造配套资金</t>
  </si>
  <si>
    <t>市政府常务会议经纪要〔2020〕第15次：其中城镇老旧小区改造技术性类经费490万，工作经费75万</t>
  </si>
  <si>
    <t>建议压减285万元，其中城镇老旧小区改造技术性类经费700万按30%压减，工作经费150万按50%压减</t>
  </si>
  <si>
    <t>关于乡镇污水处理厂项目建设工作经费及道路建设资金</t>
  </si>
  <si>
    <t xml:space="preserve">根据邵东政纪〔2020〕25号安排：                             </t>
  </si>
  <si>
    <t>建议压减65万元，工作经费按50%比例进行压减</t>
  </si>
  <si>
    <t>解决民族团结进步创建经费</t>
  </si>
  <si>
    <t>市委常务会议纪要〔2020〕第14次</t>
  </si>
  <si>
    <t>“互联网+政务服务”平台下延到村建设经费</t>
  </si>
  <si>
    <t>根据市委常委会议纪要〔2020〕第26次安排，分两年实施</t>
  </si>
  <si>
    <t>：原已安排173.85万（57个村），现需安排522个村的软件*4398元/台、高拍仪*3199元/台和579个村的针式打印机*3600元/台</t>
  </si>
  <si>
    <t>新政务大楼搬迁及装修经费（含智慧大厅）</t>
  </si>
  <si>
    <t>建议从2020年产业园专项债券资金中支出</t>
  </si>
  <si>
    <t>城乡末端感知系统</t>
  </si>
  <si>
    <t>合   计</t>
  </si>
  <si>
    <t>注：本表中的“上级专项”为上级一般性转移支付中指定用途的资金。</t>
  </si>
  <si>
    <t>2021年一般公共预算本级支出表</t>
  </si>
  <si>
    <t>项目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</si>
  <si>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</si>
  <si>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</si>
  <si>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</si>
  <si>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</si>
  <si>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</si>
  <si>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</si>
  <si>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</si>
  <si>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</si>
  <si>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</si>
  <si>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</si>
  <si>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</si>
  <si>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</si>
  <si>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</si>
  <si>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</si>
  <si>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</si>
  <si>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</si>
  <si>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</si>
  <si>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</si>
  <si>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</si>
  <si>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</si>
  <si>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</si>
  <si>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</si>
  <si>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</si>
  <si>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</si>
  <si>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</si>
  <si>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</si>
  <si>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</si>
  <si>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</si>
  <si>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</si>
  <si>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</si>
  <si>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</si>
  <si>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</si>
  <si>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</si>
  <si>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</si>
  <si>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</si>
  <si>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</si>
  <si>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</si>
  <si>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</si>
  <si>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</si>
  <si>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</si>
  <si>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</si>
  <si>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</si>
  <si>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</si>
  <si>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</si>
  <si>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</si>
  <si>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</si>
  <si>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</si>
  <si>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</si>
  <si>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</si>
  <si>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</si>
  <si>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</si>
  <si>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</si>
  <si>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</si>
  <si>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</si>
  <si>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</si>
  <si>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</si>
  <si>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</si>
  <si>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</si>
  <si>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</si>
  <si>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</si>
  <si>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</si>
  <si>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</si>
  <si>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</si>
  <si>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</si>
  <si>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</si>
  <si>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</si>
  <si>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</si>
  <si>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</si>
  <si>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</si>
  <si>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</si>
  <si>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</si>
  <si>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</si>
  <si>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</si>
  <si>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</si>
  <si>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</si>
  <si>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</si>
  <si>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</si>
  <si>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</si>
  <si>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</si>
  <si>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</si>
  <si>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</si>
  <si>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</si>
  <si>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</si>
  <si>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</si>
  <si>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</si>
  <si>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</si>
  <si>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</si>
  <si>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</si>
  <si>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</si>
  <si>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</si>
  <si>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</si>
  <si>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</si>
  <si>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</si>
  <si>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</si>
  <si>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</si>
  <si>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</si>
  <si>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</si>
  <si>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</si>
  <si>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</si>
  <si>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</si>
  <si>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</si>
  <si>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</si>
  <si>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</si>
  <si>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</si>
  <si>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</si>
  <si>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</si>
  <si>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</si>
  <si>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</si>
  <si>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</si>
  <si>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</si>
  <si>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</si>
  <si>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</si>
  <si>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</si>
  <si>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</si>
  <si>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</si>
  <si>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</si>
  <si>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</si>
  <si>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</si>
  <si>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</si>
  <si>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</si>
  <si>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</si>
  <si>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</si>
  <si>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</si>
  <si>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</si>
  <si>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</si>
  <si>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</si>
  <si>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</si>
  <si>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</si>
  <si>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</si>
  <si>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</si>
  <si>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</si>
  <si>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</si>
  <si>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</si>
  <si>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</si>
  <si>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</si>
  <si>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</si>
  <si>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</si>
  <si>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</si>
  <si>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</si>
  <si>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</si>
  <si>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</si>
  <si>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</si>
  <si>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</si>
  <si>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</si>
  <si>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</si>
  <si>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</si>
  <si>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</si>
  <si>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</si>
  <si>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</si>
  <si>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</si>
  <si>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</si>
  <si>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</si>
  <si>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</si>
  <si>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</si>
  <si>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</si>
  <si>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</si>
  <si>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</si>
  <si>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</si>
  <si>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</si>
  <si>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</si>
  <si>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</si>
  <si>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</si>
  <si>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</si>
  <si>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</si>
  <si>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</si>
  <si>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</si>
  <si>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</si>
  <si>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</si>
  <si>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</si>
  <si>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</si>
  <si>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</si>
  <si>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</si>
  <si>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</si>
  <si>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</si>
  <si>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</si>
  <si>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</si>
  <si>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</si>
  <si>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</si>
  <si>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</si>
  <si>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</si>
  <si>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</si>
  <si>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</si>
  <si>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</si>
  <si>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</si>
  <si>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</si>
  <si>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</si>
  <si>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</si>
  <si>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</si>
  <si>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</si>
  <si>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</si>
  <si>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</si>
  <si>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</si>
  <si>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</si>
  <si>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</si>
  <si>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</si>
  <si>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</si>
  <si>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</si>
  <si>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</si>
  <si>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</si>
  <si>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</si>
  <si>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</si>
  <si>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</si>
  <si>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</si>
  <si>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</si>
  <si>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</si>
  <si>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</si>
  <si>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</si>
  <si>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</si>
  <si>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</si>
  <si>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</si>
  <si>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</si>
  <si>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</si>
  <si>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</si>
  <si>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</si>
  <si>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</si>
  <si>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</si>
  <si>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</si>
  <si>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</si>
  <si>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</si>
  <si>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</si>
  <si>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</si>
  <si>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</si>
  <si>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</si>
  <si>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</si>
  <si>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</si>
  <si>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</si>
  <si>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</si>
  <si>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</si>
  <si>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</si>
  <si>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</si>
  <si>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</si>
  <si>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</si>
  <si>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</si>
  <si>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</si>
  <si>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</si>
  <si>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</si>
  <si>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</si>
  <si>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</si>
  <si>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</si>
  <si>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</si>
  <si>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</si>
  <si>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</si>
  <si>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</si>
  <si>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</si>
  <si>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</si>
  <si>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</si>
  <si>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</si>
  <si>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</si>
  <si>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</si>
  <si>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</si>
  <si>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</si>
  <si>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</si>
  <si>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</si>
  <si>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</si>
  <si>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</si>
  <si>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</si>
  <si>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</si>
  <si>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</si>
  <si>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</si>
  <si>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</si>
  <si>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</si>
  <si>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</si>
  <si>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</si>
  <si>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</si>
  <si>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</si>
  <si>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</si>
  <si>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</si>
  <si>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</si>
  <si>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</si>
  <si>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</si>
  <si>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</si>
  <si>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</si>
  <si>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</si>
  <si>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</si>
  <si>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</si>
  <si>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</si>
  <si>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</si>
  <si>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</si>
  <si>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</si>
  <si>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</si>
  <si>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</si>
  <si>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</si>
  <si>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</si>
  <si>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</si>
  <si>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</si>
  <si>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</si>
  <si>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</si>
  <si>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</si>
  <si>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</si>
  <si>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</si>
  <si>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</si>
  <si>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</si>
  <si>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</si>
  <si>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</si>
  <si>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</si>
  <si>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</si>
  <si>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</si>
  <si>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</si>
  <si>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</si>
  <si>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</si>
  <si>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</si>
  <si>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</si>
  <si>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</si>
  <si>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</si>
  <si>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</si>
  <si>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</si>
  <si>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</si>
  <si>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</si>
  <si>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</si>
  <si>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</si>
  <si>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</si>
  <si>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</si>
  <si>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</si>
  <si>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</si>
  <si>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</si>
  <si>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</si>
  <si>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</si>
  <si>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</si>
  <si>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</si>
  <si>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</si>
  <si>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</si>
  <si>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</si>
  <si>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</si>
  <si>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</si>
  <si>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</si>
  <si>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</si>
  <si>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</si>
  <si>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</si>
  <si>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</si>
  <si>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</si>
  <si>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</si>
  <si>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</si>
  <si>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</si>
  <si>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</si>
  <si>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</si>
  <si>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</si>
  <si>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</si>
  <si>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</si>
  <si>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</si>
  <si>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</si>
  <si>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</si>
  <si>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</si>
  <si>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</si>
  <si>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</si>
  <si>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</si>
  <si>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</si>
  <si>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</si>
  <si>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</si>
  <si>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</si>
  <si>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</si>
  <si>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</si>
  <si>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</si>
  <si>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</si>
  <si>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</si>
  <si>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</si>
  <si>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</si>
  <si>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</si>
  <si>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</si>
  <si>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</si>
  <si>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</si>
  <si>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</si>
  <si>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</si>
  <si>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</si>
  <si>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</si>
  <si>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</si>
  <si>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</si>
  <si>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</si>
  <si>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</si>
  <si>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</si>
  <si>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</si>
  <si>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</si>
  <si>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</si>
  <si>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</si>
  <si>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</si>
  <si>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</si>
  <si>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</si>
  <si>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</si>
  <si>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</si>
  <si>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</si>
  <si>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</si>
  <si>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</si>
  <si>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</si>
  <si>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</si>
  <si>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</si>
  <si>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</si>
  <si>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</si>
  <si>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</si>
  <si>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</si>
  <si>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</si>
  <si>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</si>
  <si>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</si>
  <si>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</si>
  <si>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</si>
  <si>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</si>
  <si>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</si>
  <si>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</si>
  <si>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</si>
  <si>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</si>
  <si>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</si>
  <si>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</si>
  <si>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</si>
  <si>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</si>
  <si>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</si>
  <si>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</si>
  <si>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</si>
  <si>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</si>
  <si>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</si>
  <si>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</si>
  <si>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</si>
  <si>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</si>
  <si>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</si>
  <si>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</si>
  <si>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</si>
  <si>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</si>
  <si>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</si>
  <si>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</si>
  <si>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</si>
  <si>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</si>
  <si>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</si>
  <si>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</si>
  <si>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</si>
  <si>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</si>
  <si>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</si>
  <si>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</si>
  <si>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</si>
  <si>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</si>
  <si>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</si>
  <si>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</si>
  <si>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</si>
  <si>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</si>
  <si>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</si>
  <si>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</si>
  <si>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</si>
  <si>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</si>
  <si>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</si>
  <si>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</si>
  <si>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</si>
  <si>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</si>
  <si>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</si>
  <si>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</si>
  <si>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</si>
  <si>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</si>
  <si>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</si>
  <si>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</si>
  <si>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</si>
  <si>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</si>
  <si>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</si>
  <si>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</si>
  <si>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</si>
  <si>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</si>
  <si>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</si>
  <si>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</si>
  <si>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</si>
  <si>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</si>
  <si>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</si>
  <si>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</si>
  <si>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</si>
  <si>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</si>
  <si>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</si>
  <si>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</si>
  <si>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</si>
  <si>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</si>
  <si>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</si>
  <si>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</si>
  <si>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</si>
  <si>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</si>
  <si>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</si>
  <si>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</si>
  <si>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</si>
  <si>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</si>
  <si>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</si>
  <si>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</si>
  <si>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</si>
  <si>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</si>
  <si>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</si>
  <si>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</si>
  <si>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</si>
  <si>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</si>
  <si>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</si>
  <si>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</si>
  <si>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</si>
  <si>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</si>
  <si>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</si>
  <si>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</si>
  <si>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</si>
  <si>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</si>
  <si>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</si>
  <si>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</si>
  <si>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</si>
  <si>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</si>
  <si>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</si>
  <si>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</si>
  <si>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</si>
  <si>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</si>
  <si>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</si>
  <si>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</si>
  <si>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</si>
  <si>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</si>
  <si>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</si>
  <si>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</si>
  <si>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</si>
  <si>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</si>
  <si>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</si>
  <si>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</si>
  <si>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</si>
  <si>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</si>
  <si>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</si>
  <si>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</si>
  <si>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</si>
  <si>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</si>
  <si>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</si>
  <si>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</si>
  <si>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</si>
  <si>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</si>
  <si>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</si>
  <si>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</si>
  <si>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</si>
  <si>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</si>
  <si>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</si>
  <si>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</si>
  <si>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</si>
  <si>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</si>
  <si>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</si>
  <si>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</si>
  <si>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</si>
  <si>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</si>
  <si>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</si>
  <si>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</si>
  <si>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</si>
  <si>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</si>
  <si>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</si>
  <si>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</si>
  <si>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</si>
  <si>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</si>
  <si>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</si>
  <si>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</si>
  <si>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</si>
  <si>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</si>
  <si>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</si>
  <si>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</si>
  <si>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</si>
  <si>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</si>
  <si>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</si>
  <si>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</si>
  <si>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</si>
  <si>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</si>
  <si>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</si>
  <si>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</si>
  <si>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</si>
  <si>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</si>
  <si>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</si>
  <si>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</si>
  <si>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</si>
  <si>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</si>
  <si>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</si>
  <si>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</si>
  <si>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</si>
  <si>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</si>
  <si>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</si>
  <si>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</si>
  <si>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</si>
  <si>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</si>
  <si>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</si>
  <si>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</si>
  <si>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</si>
  <si>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</si>
  <si>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</si>
  <si>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</si>
  <si>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</si>
  <si>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</si>
  <si>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</si>
  <si>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</si>
  <si>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</si>
  <si>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</si>
  <si>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</si>
  <si>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</si>
  <si>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</si>
  <si>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</si>
  <si>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</si>
  <si>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</si>
  <si>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</si>
  <si>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</si>
  <si>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</si>
  <si>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</si>
  <si>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</si>
  <si>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</si>
  <si>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</si>
  <si>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</si>
  <si>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</si>
  <si>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</si>
  <si>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</si>
  <si>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</si>
  <si>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</si>
  <si>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</si>
  <si>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</si>
  <si>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</si>
  <si>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</si>
  <si>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</si>
  <si>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</si>
  <si>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</si>
  <si>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</si>
  <si>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</si>
  <si>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</si>
  <si>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</si>
  <si>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</si>
  <si>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</si>
  <si>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</si>
  <si>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</si>
  <si>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</si>
  <si>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</si>
  <si>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</si>
  <si>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</si>
  <si>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</si>
  <si>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</si>
  <si>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</si>
  <si>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</si>
  <si>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</si>
  <si>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</si>
  <si>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</si>
  <si>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</si>
  <si>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</si>
  <si>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</si>
  <si>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</si>
  <si>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</si>
  <si>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</si>
  <si>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</si>
  <si>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</si>
  <si>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</si>
  <si>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</si>
  <si>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</si>
  <si>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</si>
  <si>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</si>
  <si>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</si>
  <si>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</si>
  <si>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</si>
  <si>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</si>
  <si>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</si>
  <si>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</si>
  <si>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</si>
  <si>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</si>
  <si>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</si>
  <si>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</si>
  <si>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</si>
  <si>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</si>
  <si>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</si>
  <si>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</si>
  <si>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</si>
  <si>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</si>
  <si>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</si>
  <si>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</si>
  <si>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</si>
  <si>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</si>
  <si>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</si>
  <si>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</si>
  <si>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</si>
  <si>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</si>
  <si>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</si>
  <si>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</si>
  <si>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</si>
  <si>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</si>
  <si>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</si>
  <si>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</si>
  <si>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</si>
  <si>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</si>
  <si>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</si>
  <si>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</si>
  <si>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</si>
  <si>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</si>
  <si>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</si>
  <si>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</si>
  <si>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</si>
  <si>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</si>
  <si>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</si>
  <si>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</si>
  <si>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</si>
  <si>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</si>
  <si>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</si>
  <si>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</si>
  <si>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</si>
  <si>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</si>
  <si>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</si>
  <si>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</si>
  <si>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</si>
  <si>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</si>
  <si>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</si>
  <si>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</si>
  <si>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</si>
  <si>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</si>
  <si>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</si>
  <si>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</si>
  <si>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</si>
  <si>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</si>
  <si>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</si>
  <si>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</si>
  <si>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</si>
  <si>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</si>
  <si>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</si>
  <si>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</si>
  <si>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</si>
  <si>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</si>
  <si>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</si>
  <si>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</si>
  <si>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</si>
  <si>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</si>
  <si>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</si>
  <si>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</si>
  <si>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</si>
  <si>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</si>
  <si>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</si>
  <si>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</si>
  <si>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</si>
  <si>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</si>
  <si>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</si>
  <si>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</si>
  <si>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</si>
  <si>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</si>
  <si>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</si>
  <si>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</si>
  <si>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</si>
  <si>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</si>
  <si>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</si>
  <si>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</si>
  <si>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</si>
  <si>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</si>
  <si>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</si>
  <si>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</si>
  <si>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</si>
  <si>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</si>
  <si>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</si>
  <si>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</si>
  <si>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</si>
  <si>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</si>
  <si>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</si>
  <si>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</si>
  <si>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</si>
  <si>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</si>
  <si>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</si>
  <si>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</si>
  <si>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</si>
  <si>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</si>
  <si>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</si>
  <si>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</si>
  <si>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</si>
  <si>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</si>
  <si>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</si>
  <si>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</si>
  <si>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</si>
  <si>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</si>
  <si>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</si>
  <si>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</si>
  <si>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</si>
  <si>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</si>
  <si>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</si>
  <si>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</si>
  <si>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</si>
  <si>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</si>
  <si>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</si>
  <si>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</si>
  <si>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</si>
  <si>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</si>
  <si>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</si>
  <si>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</si>
  <si>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</si>
  <si>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</si>
  <si>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</si>
  <si>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</si>
  <si>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</si>
  <si>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</si>
  <si>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</si>
  <si>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</si>
  <si>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</si>
  <si>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</si>
  <si>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</si>
  <si>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</si>
  <si>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</si>
  <si>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</si>
  <si>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</si>
  <si>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</si>
  <si>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</si>
  <si>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</si>
  <si>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</si>
  <si>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</si>
  <si>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</si>
  <si>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</si>
  <si>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</si>
  <si>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</si>
  <si>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</si>
  <si>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</si>
  <si>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</si>
  <si>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</si>
  <si>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</si>
  <si>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</si>
  <si>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</si>
  <si>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</si>
  <si>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</si>
  <si>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</si>
  <si>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</si>
  <si>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</si>
  <si>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</si>
  <si>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</si>
  <si>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</si>
  <si>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</si>
  <si>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</si>
  <si>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</si>
  <si>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</si>
  <si>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</si>
  <si>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</si>
  <si>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</si>
  <si>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</si>
  <si>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</si>
  <si>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</si>
  <si>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</si>
  <si>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</si>
  <si>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</si>
  <si>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</si>
  <si>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</si>
  <si>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</si>
  <si>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</si>
  <si>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</si>
  <si>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</si>
  <si>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</si>
  <si>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</si>
  <si>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</si>
  <si>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</si>
  <si>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</si>
  <si>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</si>
  <si>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</si>
  <si>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</si>
  <si>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</si>
  <si>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</si>
  <si>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</si>
  <si>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</si>
  <si>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</si>
  <si>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</si>
  <si>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</si>
  <si>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</si>
  <si>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</si>
  <si>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</si>
  <si>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</si>
  <si>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</si>
  <si>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</si>
  <si>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</si>
  <si>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</si>
  <si>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</si>
  <si>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</si>
  <si>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</si>
  <si>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</si>
  <si>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</si>
  <si>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</si>
  <si>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</si>
  <si>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</si>
  <si>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</si>
  <si>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</si>
  <si>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</si>
  <si>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</si>
  <si>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</si>
  <si>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</si>
  <si>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</si>
  <si>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</si>
  <si>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</si>
  <si>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</si>
  <si>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</si>
  <si>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</si>
  <si>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</si>
  <si>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</si>
  <si>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</si>
  <si>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</si>
  <si>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</si>
  <si>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</si>
  <si>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</si>
  <si>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</si>
  <si>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</si>
  <si>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</si>
  <si>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</si>
  <si>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</si>
  <si>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</si>
  <si>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</si>
  <si>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</si>
  <si>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</si>
  <si>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</si>
  <si>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</si>
  <si>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</si>
  <si>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</si>
  <si>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</si>
  <si>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</si>
  <si>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</si>
  <si>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</si>
  <si>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</si>
  <si>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</si>
  <si>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</si>
  <si>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</si>
  <si>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</si>
  <si>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</si>
  <si>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</si>
  <si>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</si>
  <si>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</si>
  <si>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</si>
  <si>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</si>
  <si>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</si>
  <si>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</si>
  <si>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</si>
  <si>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</si>
  <si>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</si>
  <si>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</si>
  <si>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</si>
  <si>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</si>
  <si>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</si>
  <si>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</si>
  <si>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</si>
  <si>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</si>
  <si>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</si>
  <si>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</si>
  <si>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</si>
  <si>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</si>
  <si>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</si>
  <si>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</si>
  <si>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</si>
  <si>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</si>
  <si>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</si>
  <si>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</si>
  <si>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</si>
  <si>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</si>
  <si>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</si>
  <si>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</si>
  <si>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</si>
  <si>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</si>
  <si>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</si>
  <si>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</si>
  <si>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</si>
  <si>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</si>
  <si>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</si>
  <si>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</si>
  <si>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</si>
  <si>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</si>
  <si>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</si>
  <si>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</si>
  <si>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</si>
  <si>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</si>
  <si>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</si>
  <si>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</si>
  <si>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</si>
  <si>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</si>
  <si>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</si>
  <si>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</si>
  <si>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</si>
  <si>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</si>
  <si>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</si>
  <si>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</si>
  <si>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</si>
  <si>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</si>
  <si>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</si>
  <si>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</si>
  <si>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</si>
  <si>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</si>
  <si>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</si>
  <si>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</si>
  <si>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</si>
  <si>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</si>
  <si>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</si>
  <si>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</si>
  <si>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</si>
  <si>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</si>
  <si>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</si>
  <si>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</si>
  <si>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</si>
  <si>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</si>
  <si>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</si>
  <si>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</si>
  <si>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</si>
  <si>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</si>
  <si>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</si>
  <si>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</si>
  <si>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</si>
  <si>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</si>
  <si>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</si>
  <si>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邵东市本级公共财政拨款基本支出预算表</t>
  </si>
  <si>
    <t>单位名称：邵东市</t>
  </si>
  <si>
    <t>单位：元</t>
  </si>
  <si>
    <t>科目编码</t>
  </si>
  <si>
    <t>机关工资福利支出</t>
  </si>
  <si>
    <t>工资奖金津贴</t>
  </si>
  <si>
    <t>社会保障缴费</t>
  </si>
  <si>
    <t>住房公积金</t>
  </si>
  <si>
    <t>其他工资福利支出</t>
  </si>
  <si>
    <t>机关商品和服务支出</t>
  </si>
  <si>
    <t>办公经费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</si>
  <si>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</si>
  <si>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</si>
  <si>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</si>
  <si>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</si>
  <si>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</si>
  <si>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</si>
  <si>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</si>
  <si>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</si>
  <si>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对事业单位经常性补助</t>
  </si>
  <si>
    <t>工资福利支出</t>
  </si>
  <si>
    <t>商品和服务支出</t>
  </si>
  <si>
    <t>其他对事业单位补助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</si>
  <si>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</si>
  <si>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</si>
  <si>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</si>
  <si>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</si>
  <si>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</si>
  <si>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其他对个人和家庭的补助支出</t>
  </si>
  <si>
    <t>说明：五险一金不包含在基本支出，由财政统一直接缴到相关单位。</t>
  </si>
  <si>
    <t>2021年政府性基金预算表（草案）</t>
  </si>
  <si>
    <t>项    目</t>
  </si>
  <si>
    <t>一、国有土地使用权出让收入</t>
  </si>
  <si>
    <t>一、城乡社区支出</t>
  </si>
  <si>
    <t>二、城市基础设施配套费收入</t>
  </si>
  <si>
    <t xml:space="preserve">    国有土地使用权出让收入安排的支出</t>
  </si>
  <si>
    <t>三、污水处理费收入</t>
  </si>
  <si>
    <t xml:space="preserve">    城市公用事业附加及对应专项债务收入安排的支出</t>
  </si>
  <si>
    <t>四、其他政府性基金收入</t>
  </si>
  <si>
    <t xml:space="preserve">    农业土地开发资金支出</t>
  </si>
  <si>
    <t xml:space="preserve">    城市基础设施配套费及对应专项债务收入安排的支出</t>
  </si>
  <si>
    <t>二、其他支出</t>
  </si>
  <si>
    <t xml:space="preserve">    其他政府性基金支出</t>
  </si>
  <si>
    <t>本年收入合计</t>
  </si>
  <si>
    <t>本年支出合计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</si>
  <si>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</si>
  <si>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</si>
  <si>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</si>
  <si>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</si>
  <si>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</si>
  <si>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</si>
  <si>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</si>
  <si>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</si>
  <si>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</si>
  <si>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</si>
  <si>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</si>
  <si>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</si>
  <si>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r>
      <t>调出资金：180000</t>
    </r>
    <r>
      <rPr>
        <sz val="12"/>
        <rFont val="宋体"/>
        <family val="0"/>
      </rPr>
      <t>*15.5%-200+1000+1500＝30200万</t>
    </r>
  </si>
  <si>
    <t>2021年政府性基金收入预算表（草案）</t>
  </si>
  <si>
    <t>2021年政府性基金支出预算表（草案）</t>
  </si>
  <si>
    <t xml:space="preserve">              2021年本级政府性基金支出预算表（草案）</t>
  </si>
  <si>
    <t>本级支出合计</t>
  </si>
  <si>
    <t>2021年政府性基金预算专项资金预算表（草案）</t>
  </si>
  <si>
    <t>功能科目代码</t>
  </si>
  <si>
    <t>金额</t>
  </si>
  <si>
    <t>征地拆迁成本及偿债资金</t>
  </si>
  <si>
    <t>用于征拆成本和还债等</t>
  </si>
  <si>
    <t>农土土地开发资金支出</t>
  </si>
  <si>
    <r>
      <t>邵东市2021年政府性基金转移支付表</t>
    </r>
    <r>
      <rPr>
        <b/>
        <sz val="8"/>
        <color indexed="8"/>
        <rFont val="宋体"/>
        <family val="0"/>
      </rPr>
      <t>(</t>
    </r>
    <r>
      <rPr>
        <b/>
        <sz val="12"/>
        <color indexed="8"/>
        <rFont val="宋体"/>
        <family val="0"/>
      </rPr>
      <t>分项目)</t>
    </r>
  </si>
  <si>
    <r>
      <t>项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目</t>
    </r>
  </si>
  <si>
    <r>
      <t>2021</t>
    </r>
    <r>
      <rPr>
        <sz val="10"/>
        <color indexed="8"/>
        <rFont val="宋体"/>
        <family val="0"/>
      </rPr>
      <t>年预算数</t>
    </r>
  </si>
  <si>
    <t>政府性基金转移支付支出未纳入年初预算</t>
  </si>
  <si>
    <r>
      <t>邵东市2021年政府性基金转移支付表</t>
    </r>
    <r>
      <rPr>
        <b/>
        <sz val="12"/>
        <color indexed="8"/>
        <rFont val="宋体"/>
        <family val="0"/>
      </rPr>
      <t>(分地区)</t>
    </r>
  </si>
  <si>
    <t>地区</t>
  </si>
  <si>
    <r>
      <t>2021</t>
    </r>
    <r>
      <rPr>
        <sz val="12"/>
        <color indexed="8"/>
        <rFont val="宋体"/>
        <family val="0"/>
      </rPr>
      <t>年预算数</t>
    </r>
  </si>
  <si>
    <t>本市无分地区政府性基金转移支付预算</t>
  </si>
  <si>
    <t>2021年社会保险基金收支预算总表</t>
  </si>
  <si>
    <t>项        目</t>
  </si>
  <si>
    <t>城乡居民基本
养老保险基金</t>
  </si>
  <si>
    <t>机关事业单位基
本养老保险基金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</si>
  <si>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</si>
  <si>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</si>
  <si>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</si>
  <si>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</si>
  <si>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</si>
  <si>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</si>
  <si>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</si>
  <si>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</si>
  <si>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</si>
  <si>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</si>
  <si>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</si>
  <si>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</si>
  <si>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</si>
  <si>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</si>
  <si>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</si>
  <si>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</si>
  <si>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</si>
  <si>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</si>
  <si>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2021年社会保险基金收入预算表</t>
  </si>
  <si>
    <t>2021年社会保险基金支预算表</t>
  </si>
  <si>
    <t>2021年国有资本经营预算收支总表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</si>
  <si>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</si>
  <si>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</si>
  <si>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</si>
  <si>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一、利润收入</t>
  </si>
  <si>
    <t>一、国有资本经营预算补充社保基金支出</t>
  </si>
  <si>
    <t>二、股利、股息收入</t>
  </si>
  <si>
    <t>二、解决历史遗留问题及改革成本支出</t>
  </si>
  <si>
    <t>三、产权转让收入</t>
  </si>
  <si>
    <t>三、国有企业资本金注入</t>
  </si>
  <si>
    <t>四、清算收入</t>
  </si>
  <si>
    <t>四、国有企业政策性补贴</t>
  </si>
  <si>
    <t>五、其他国有资本经营收入</t>
  </si>
  <si>
    <t>五、金融国有资本经营预算支出</t>
  </si>
  <si>
    <t>六、其他国有资本经营预算支出</t>
  </si>
  <si>
    <t>上年结转</t>
  </si>
  <si>
    <t>国有资本经营预算调出资金</t>
  </si>
  <si>
    <t>结转下年</t>
  </si>
  <si>
    <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</si>
  <si>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</si>
  <si>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2021年国有资本经营预算收入表</t>
  </si>
  <si>
    <t>2021年国有资本经营预算支出表</t>
  </si>
  <si>
    <t>2021年本级国有资本经营预算收入表</t>
  </si>
  <si>
    <t>2021年本级国有资本经营预算支出表</t>
  </si>
  <si>
    <t>2021年国有资本经营预算对下级的转移支付预算分地区表</t>
  </si>
  <si>
    <t>金额单位：万元</t>
  </si>
  <si>
    <t>本年预算数</t>
  </si>
  <si>
    <t>合       计</t>
  </si>
  <si>
    <t>本年度无对下级转移支付分地区预算</t>
  </si>
  <si>
    <t>2021年国有资本经营预算对下级的转移支付预算分项目表</t>
  </si>
  <si>
    <t xml:space="preserve">    支出总计</t>
  </si>
  <si>
    <t>本年度无对下级转移支付分项目预算</t>
  </si>
  <si>
    <t>一般公共预算税收返还和转移支付预算表（分乡镇）</t>
  </si>
  <si>
    <t>乡镇（街道）</t>
  </si>
  <si>
    <t>税收返还</t>
  </si>
  <si>
    <t>一般性转移支付</t>
  </si>
  <si>
    <t>专项转移支付</t>
  </si>
  <si>
    <t>说明：2021年邵东市没有对乡镇（街道）税收返还和转移支付补助预算。</t>
  </si>
  <si>
    <t>2021年一般公共预算税收返还和转移支付预算表（分项目）</t>
  </si>
  <si>
    <t xml:space="preserve">  （一）返还性收入</t>
  </si>
  <si>
    <t xml:space="preserve">      1、一般公共服务支出</t>
  </si>
  <si>
    <t xml:space="preserve">      2、国防支出</t>
  </si>
  <si>
    <t xml:space="preserve">      3、公共安全支出</t>
  </si>
  <si>
    <t xml:space="preserve">      4、教育支出</t>
  </si>
  <si>
    <t xml:space="preserve">      5、科学技术支出</t>
  </si>
  <si>
    <t xml:space="preserve">      6、文化体育与传媒支出</t>
  </si>
  <si>
    <t xml:space="preserve">      7、社会保障和就业支出</t>
  </si>
  <si>
    <t xml:space="preserve">      8、医疗卫生与计划生育支出</t>
  </si>
  <si>
    <t xml:space="preserve">      9、节能环保支出</t>
  </si>
  <si>
    <t xml:space="preserve">      10、城乡社区支出</t>
  </si>
  <si>
    <t xml:space="preserve">      11、农林水支出</t>
  </si>
  <si>
    <t xml:space="preserve">      12、交通运输支出</t>
  </si>
  <si>
    <t xml:space="preserve">      13、资源勘探信息等支出</t>
  </si>
  <si>
    <t xml:space="preserve">      14、商业服务业等支出</t>
  </si>
  <si>
    <t xml:space="preserve">      15、金融支出</t>
  </si>
  <si>
    <t xml:space="preserve">      16、国土海洋气象等支出</t>
  </si>
  <si>
    <t xml:space="preserve">      17、住房保障支出</t>
  </si>
  <si>
    <t xml:space="preserve">      18、粮油物资储备支出</t>
  </si>
  <si>
    <t xml:space="preserve">      19、预备费</t>
  </si>
  <si>
    <t xml:space="preserve">      20、其他支出</t>
  </si>
  <si>
    <t xml:space="preserve">      21、债务还本支出</t>
  </si>
  <si>
    <t xml:space="preserve">      22、债务付息支出</t>
  </si>
  <si>
    <r>
      <t>2020</t>
    </r>
    <r>
      <rPr>
        <b/>
        <sz val="18"/>
        <color indexed="8"/>
        <rFont val="宋体"/>
        <family val="0"/>
      </rPr>
      <t>年政府一般债务限额和余额情况表</t>
    </r>
  </si>
  <si>
    <t>单位：亿元</t>
  </si>
  <si>
    <t>限额</t>
  </si>
  <si>
    <t>余额</t>
  </si>
  <si>
    <t>邵东市</t>
  </si>
  <si>
    <t>小计</t>
  </si>
  <si>
    <t>一般债券</t>
  </si>
  <si>
    <t>专项债务</t>
  </si>
  <si>
    <r>
      <t>2020</t>
    </r>
    <r>
      <rPr>
        <b/>
        <sz val="18"/>
        <color indexed="8"/>
        <rFont val="宋体"/>
        <family val="0"/>
      </rPr>
      <t>年政府专项债务限额和余额情况表</t>
    </r>
  </si>
  <si>
    <t>2021年邵东市级公共财政拨款“三公经费”预算表</t>
  </si>
  <si>
    <t xml:space="preserve">          单位：万元</t>
  </si>
  <si>
    <t>因公出国（境）费</t>
  </si>
  <si>
    <t>公务用车购置及运行维护费</t>
  </si>
  <si>
    <t>公务用车购置费</t>
  </si>
  <si>
    <t>市本级部门，包括市级行政单位（含参照公务员法管理的事业单位）、事业单位和其他单位使用当年一般公共预算拨款安排的2021年“三公经费”预算为1814.218 万元，其中：因公出国（境）费0万元，与上年持平。公务接待费 581.218万元，较上年减少29.112万元，减少5%，公务用车购置及运行维护费 1233万元（其中公务用车购置费为 285万元，公务用车运行维护费 948万元）,较上年减少93万元，下降7%，2020年公务用车购置费预算 285万元（部分执法执勤车辆老化，已报废，需购置一批新车），比上年减少25万元，减8%，公务用车运营维护费 948万元，比上年减少 68万元，下降7%，2021年市级“三公经费”预算汇总数较上年减少 122.112万元，下降6%。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</si>
</sst>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#,##0.00_ ;\-#,##0.00;;"/>
    <numFmt numFmtId="179" formatCode="0.000000_);[Red]\(0.000000\)"/>
    <numFmt numFmtId="180" formatCode="0.00_ "/>
    <numFmt numFmtId="181" formatCode="0_);[Red]\(0\)"/>
    <numFmt numFmtId="182" formatCode="0;_"/>
    <numFmt numFmtId="183" formatCode="0_ "/>
    <numFmt numFmtId="184" formatCode="0.0_ "/>
    <numFmt numFmtId="185" formatCode="#,##0_ "/>
    <numFmt numFmtId="186" formatCode="0.0%"/>
    <numFmt numFmtId="187" formatCode="0.00_);[Red]\(0.00\)"/>
  </numFmts>
  <fonts count="82"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14"/>
      <name val="SimSun"/>
      <family val="0"/>
    </font>
    <font>
      <sz val="9"/>
      <name val="SimSun"/>
      <family val="0"/>
    </font>
    <font>
      <b/>
      <sz val="11"/>
      <name val="SimSun"/>
      <family val="0"/>
    </font>
    <font>
      <b/>
      <sz val="9"/>
      <name val="SimSun"/>
      <family val="0"/>
    </font>
    <font>
      <sz val="18"/>
      <name val="黑体"/>
      <family val="0"/>
    </font>
    <font>
      <b/>
      <sz val="20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黑体"/>
      <family val="0"/>
    </font>
    <font>
      <sz val="11"/>
      <color indexed="8"/>
      <name val="黑体"/>
      <family val="0"/>
    </font>
    <font>
      <b/>
      <sz val="11"/>
      <color indexed="8"/>
      <name val="宋体"/>
      <family val="0"/>
    </font>
    <font>
      <sz val="11"/>
      <name val="黑体"/>
      <family val="0"/>
    </font>
    <font>
      <sz val="10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sz val="11"/>
      <color indexed="30"/>
      <name val="宋体"/>
      <family val="0"/>
    </font>
    <font>
      <sz val="12"/>
      <color indexed="8"/>
      <name val="黑体"/>
      <family val="0"/>
    </font>
    <font>
      <b/>
      <sz val="10"/>
      <name val="楷体_GB2312"/>
      <family val="3"/>
    </font>
    <font>
      <b/>
      <sz val="14"/>
      <name val="宋体"/>
      <family val="0"/>
    </font>
    <font>
      <sz val="12"/>
      <name val="华文细黑"/>
      <family val="0"/>
    </font>
    <font>
      <sz val="12"/>
      <name val="仿宋_GB2312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b/>
      <sz val="18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1"/>
      <color indexed="8"/>
      <name val="Calibri"/>
      <family val="0"/>
    </font>
    <font>
      <b/>
      <sz val="20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0"/>
      <color rgb="FF000000"/>
      <name val="Times New Roman"/>
      <family val="1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8"/>
      </right>
      <top style="thin">
        <color indexed="17"/>
      </top>
      <bottom style="thin">
        <color indexed="17"/>
      </bottom>
    </border>
    <border>
      <left style="thin">
        <color indexed="8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8"/>
      </top>
      <bottom style="thin">
        <color indexed="17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8" fillId="2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52" fillId="6" borderId="1" applyNumberFormat="0" applyAlignment="0" applyProtection="0"/>
    <xf numFmtId="0" fontId="43" fillId="7" borderId="0" applyNumberFormat="0" applyBorder="0" applyAlignment="0" applyProtection="0"/>
    <xf numFmtId="43" fontId="0" fillId="0" borderId="0" applyFont="0" applyFill="0" applyBorder="0" applyAlignment="0" applyProtection="0"/>
    <xf numFmtId="0" fontId="44" fillId="5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44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45" fillId="0" borderId="4" applyNumberFormat="0" applyFill="0" applyAlignment="0" applyProtection="0"/>
    <xf numFmtId="0" fontId="44" fillId="10" borderId="0" applyNumberFormat="0" applyBorder="0" applyAlignment="0" applyProtection="0"/>
    <xf numFmtId="0" fontId="47" fillId="0" borderId="5" applyNumberFormat="0" applyFill="0" applyAlignment="0" applyProtection="0"/>
    <xf numFmtId="0" fontId="44" fillId="11" borderId="0" applyNumberFormat="0" applyBorder="0" applyAlignment="0" applyProtection="0"/>
    <xf numFmtId="0" fontId="55" fillId="6" borderId="6" applyNumberFormat="0" applyAlignment="0" applyProtection="0"/>
    <xf numFmtId="0" fontId="52" fillId="6" borderId="1" applyNumberFormat="0" applyAlignment="0" applyProtection="0"/>
    <xf numFmtId="0" fontId="46" fillId="12" borderId="7" applyNumberFormat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8" applyNumberFormat="0" applyFill="0" applyAlignment="0" applyProtection="0"/>
    <xf numFmtId="0" fontId="30" fillId="0" borderId="9" applyNumberFormat="0" applyFill="0" applyAlignment="0" applyProtection="0"/>
    <xf numFmtId="0" fontId="54" fillId="4" borderId="0" applyNumberFormat="0" applyBorder="0" applyAlignment="0" applyProtection="0"/>
    <xf numFmtId="0" fontId="53" fillId="15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58" fillId="0" borderId="3" applyNumberFormat="0" applyFill="0" applyAlignment="0" applyProtection="0"/>
    <xf numFmtId="0" fontId="44" fillId="15" borderId="0" applyNumberFormat="0" applyBorder="0" applyAlignment="0" applyProtection="0"/>
    <xf numFmtId="0" fontId="7" fillId="17" borderId="0" applyNumberFormat="0" applyBorder="0" applyAlignment="0" applyProtection="0"/>
    <xf numFmtId="0" fontId="4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1" borderId="0" applyNumberFormat="0" applyBorder="0" applyAlignment="0" applyProtection="0"/>
    <xf numFmtId="0" fontId="7" fillId="7" borderId="0" applyNumberFormat="0" applyBorder="0" applyAlignment="0" applyProtection="0"/>
    <xf numFmtId="0" fontId="55" fillId="6" borderId="6" applyNumberFormat="0" applyAlignment="0" applyProtection="0"/>
    <xf numFmtId="0" fontId="7" fillId="9" borderId="0" applyNumberFormat="0" applyBorder="0" applyAlignment="0" applyProtection="0"/>
    <xf numFmtId="0" fontId="44" fillId="19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44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53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4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44" fillId="23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44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44" fillId="20" borderId="0" applyNumberFormat="0" applyBorder="0" applyAlignment="0" applyProtection="0"/>
    <xf numFmtId="0" fontId="7" fillId="3" borderId="0" applyNumberFormat="0" applyBorder="0" applyAlignment="0" applyProtection="0"/>
    <xf numFmtId="0" fontId="44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0" borderId="0" applyNumberFormat="0" applyBorder="0" applyAlignment="0" applyProtection="0"/>
    <xf numFmtId="0" fontId="0" fillId="0" borderId="0">
      <alignment vertical="center"/>
      <protection/>
    </xf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54" fillId="4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4" fillId="4" borderId="0" applyNumberFormat="0" applyBorder="0" applyAlignment="0" applyProtection="0"/>
    <xf numFmtId="0" fontId="30" fillId="0" borderId="9" applyNumberFormat="0" applyFill="0" applyAlignment="0" applyProtection="0"/>
    <xf numFmtId="0" fontId="46" fillId="12" borderId="7" applyNumberFormat="0" applyAlignment="0" applyProtection="0"/>
    <xf numFmtId="0" fontId="18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4" fillId="16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4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8" fillId="2" borderId="1" applyNumberFormat="0" applyAlignment="0" applyProtection="0"/>
    <xf numFmtId="0" fontId="44" fillId="12" borderId="0" applyNumberFormat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4" fillId="0" borderId="0">
      <alignment/>
      <protection/>
    </xf>
    <xf numFmtId="0" fontId="59" fillId="0" borderId="0">
      <alignment/>
      <protection/>
    </xf>
  </cellStyleXfs>
  <cellXfs count="373">
    <xf numFmtId="0" fontId="0" fillId="0" borderId="0" xfId="0" applyAlignment="1">
      <alignment vertical="center"/>
    </xf>
    <xf numFmtId="0" fontId="1" fillId="0" borderId="0" xfId="152" applyNumberFormat="1" applyFont="1" applyFill="1" applyAlignment="1" applyProtection="1">
      <alignment horizontal="center" vertical="center"/>
      <protection/>
    </xf>
    <xf numFmtId="0" fontId="63" fillId="0" borderId="0" xfId="152" applyNumberFormat="1" applyFont="1" applyFill="1" applyBorder="1" applyAlignment="1" applyProtection="1">
      <alignment vertical="center"/>
      <protection/>
    </xf>
    <xf numFmtId="0" fontId="64" fillId="0" borderId="0" xfId="152" applyNumberFormat="1" applyFont="1" applyFill="1" applyBorder="1" applyAlignment="1" applyProtection="1">
      <alignment horizontal="left" vertical="center"/>
      <protection/>
    </xf>
    <xf numFmtId="0" fontId="65" fillId="0" borderId="0" xfId="0" applyFont="1" applyAlignment="1">
      <alignment vertical="center"/>
    </xf>
    <xf numFmtId="0" fontId="64" fillId="22" borderId="10" xfId="154" applyNumberFormat="1" applyFont="1" applyFill="1" applyBorder="1" applyAlignment="1" applyProtection="1">
      <alignment horizontal="center" vertical="center" wrapText="1"/>
      <protection/>
    </xf>
    <xf numFmtId="0" fontId="64" fillId="0" borderId="10" xfId="152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7" fillId="0" borderId="11" xfId="152" applyFont="1" applyBorder="1" applyAlignment="1">
      <alignment horizontal="center" vertical="center"/>
      <protection/>
    </xf>
    <xf numFmtId="0" fontId="68" fillId="0" borderId="0" xfId="152" applyFont="1" applyBorder="1" applyAlignment="1">
      <alignment vertical="center"/>
      <protection/>
    </xf>
    <xf numFmtId="0" fontId="64" fillId="0" borderId="0" xfId="152" applyFont="1" applyBorder="1" applyAlignment="1">
      <alignment horizontal="right" vertical="center"/>
      <protection/>
    </xf>
    <xf numFmtId="0" fontId="69" fillId="0" borderId="10" xfId="152" applyFont="1" applyBorder="1" applyAlignment="1">
      <alignment horizontal="center" vertical="center"/>
      <protection/>
    </xf>
    <xf numFmtId="0" fontId="68" fillId="0" borderId="10" xfId="152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152" applyFont="1" applyAlignment="1">
      <alignment horizontal="center" vertical="center"/>
      <protection/>
    </xf>
    <xf numFmtId="0" fontId="68" fillId="0" borderId="0" xfId="152" applyFont="1" applyAlignment="1">
      <alignment vertical="center"/>
      <protection/>
    </xf>
    <xf numFmtId="0" fontId="64" fillId="0" borderId="0" xfId="152" applyFont="1" applyAlignment="1">
      <alignment horizontal="right" vertical="center"/>
      <protection/>
    </xf>
    <xf numFmtId="0" fontId="65" fillId="0" borderId="0" xfId="0" applyFont="1" applyAlignment="1">
      <alignment horizontal="center" vertical="center"/>
    </xf>
    <xf numFmtId="0" fontId="69" fillId="0" borderId="11" xfId="152" applyFont="1" applyBorder="1" applyAlignment="1">
      <alignment horizontal="center" vertical="center"/>
      <protection/>
    </xf>
    <xf numFmtId="0" fontId="69" fillId="0" borderId="10" xfId="152" applyFont="1" applyBorder="1" applyAlignment="1">
      <alignment horizontal="center" vertical="center"/>
      <protection/>
    </xf>
    <xf numFmtId="0" fontId="69" fillId="0" borderId="13" xfId="152" applyFont="1" applyBorder="1" applyAlignment="1">
      <alignment horizontal="center" vertical="center"/>
      <protection/>
    </xf>
    <xf numFmtId="176" fontId="68" fillId="0" borderId="10" xfId="152" applyNumberFormat="1" applyFont="1" applyFill="1" applyBorder="1" applyAlignment="1">
      <alignment horizontal="center" vertical="center"/>
      <protection/>
    </xf>
    <xf numFmtId="0" fontId="69" fillId="0" borderId="14" xfId="152" applyFont="1" applyBorder="1" applyAlignment="1">
      <alignment horizontal="center" vertical="center"/>
      <protection/>
    </xf>
    <xf numFmtId="0" fontId="65" fillId="0" borderId="10" xfId="0" applyFont="1" applyBorder="1" applyAlignment="1">
      <alignment horizontal="center" vertical="center"/>
    </xf>
    <xf numFmtId="0" fontId="69" fillId="0" borderId="15" xfId="152" applyFont="1" applyBorder="1" applyAlignment="1">
      <alignment horizontal="center" vertical="center"/>
      <protection/>
    </xf>
    <xf numFmtId="176" fontId="68" fillId="0" borderId="16" xfId="152" applyNumberFormat="1" applyFont="1" applyFill="1" applyBorder="1" applyAlignment="1">
      <alignment horizontal="center" vertical="center"/>
      <protection/>
    </xf>
    <xf numFmtId="0" fontId="6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0" fillId="0" borderId="0" xfId="0" applyFont="1" applyAlignment="1">
      <alignment vertical="center"/>
    </xf>
    <xf numFmtId="0" fontId="9" fillId="0" borderId="0" xfId="127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0" xfId="127" applyFont="1" applyFill="1" applyAlignment="1">
      <alignment vertical="center"/>
      <protection/>
    </xf>
    <xf numFmtId="0" fontId="0" fillId="0" borderId="0" xfId="127" applyFont="1" applyFill="1" applyAlignment="1">
      <alignment horizontal="right" vertical="center"/>
      <protection/>
    </xf>
    <xf numFmtId="0" fontId="0" fillId="0" borderId="0" xfId="127" applyFont="1" applyFill="1" applyAlignment="1">
      <alignment vertical="center"/>
      <protection/>
    </xf>
    <xf numFmtId="0" fontId="10" fillId="0" borderId="0" xfId="127" applyFont="1" applyFill="1" applyAlignment="1">
      <alignment horizontal="right" vertical="center"/>
      <protection/>
    </xf>
    <xf numFmtId="0" fontId="11" fillId="0" borderId="17" xfId="127" applyFont="1" applyFill="1" applyBorder="1" applyAlignment="1">
      <alignment horizontal="center" vertical="center"/>
      <protection/>
    </xf>
    <xf numFmtId="0" fontId="11" fillId="0" borderId="18" xfId="127" applyFont="1" applyFill="1" applyBorder="1" applyAlignment="1">
      <alignment horizontal="center" vertical="center"/>
      <protection/>
    </xf>
    <xf numFmtId="0" fontId="11" fillId="0" borderId="16" xfId="127" applyFont="1" applyFill="1" applyBorder="1" applyAlignment="1">
      <alignment horizontal="center" vertical="center"/>
      <protection/>
    </xf>
    <xf numFmtId="0" fontId="11" fillId="0" borderId="10" xfId="127" applyFont="1" applyFill="1" applyBorder="1" applyAlignment="1">
      <alignment horizontal="center" vertical="center"/>
      <protection/>
    </xf>
    <xf numFmtId="0" fontId="12" fillId="0" borderId="10" xfId="127" applyFont="1" applyFill="1" applyBorder="1" applyAlignment="1">
      <alignment horizontal="left" vertical="center" wrapText="1"/>
      <protection/>
    </xf>
    <xf numFmtId="0" fontId="13" fillId="0" borderId="10" xfId="127" applyFont="1" applyFill="1" applyBorder="1" applyAlignment="1">
      <alignment horizontal="right" vertical="center"/>
      <protection/>
    </xf>
    <xf numFmtId="0" fontId="12" fillId="0" borderId="10" xfId="127" applyFont="1" applyFill="1" applyBorder="1" applyAlignment="1">
      <alignment horizontal="left" vertical="center"/>
      <protection/>
    </xf>
    <xf numFmtId="0" fontId="14" fillId="0" borderId="10" xfId="127" applyFont="1" applyFill="1" applyBorder="1" applyAlignment="1">
      <alignment vertical="center"/>
      <protection/>
    </xf>
    <xf numFmtId="1" fontId="12" fillId="0" borderId="10" xfId="127" applyNumberFormat="1" applyFont="1" applyFill="1" applyBorder="1" applyAlignment="1" applyProtection="1">
      <alignment horizontal="left" vertical="center" wrapText="1"/>
      <protection locked="0"/>
    </xf>
    <xf numFmtId="1" fontId="12" fillId="0" borderId="10" xfId="127" applyNumberFormat="1" applyFont="1" applyFill="1" applyBorder="1" applyAlignment="1" applyProtection="1">
      <alignment horizontal="left" vertical="center"/>
      <protection locked="0"/>
    </xf>
    <xf numFmtId="0" fontId="11" fillId="0" borderId="10" xfId="127" applyFont="1" applyFill="1" applyBorder="1" applyAlignment="1">
      <alignment vertical="center"/>
      <protection/>
    </xf>
    <xf numFmtId="1" fontId="10" fillId="0" borderId="10" xfId="127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127" applyNumberFormat="1" applyFont="1" applyFill="1" applyBorder="1" applyAlignment="1" applyProtection="1">
      <alignment vertical="center"/>
      <protection/>
    </xf>
    <xf numFmtId="177" fontId="10" fillId="0" borderId="10" xfId="0" applyNumberFormat="1" applyFont="1" applyFill="1" applyBorder="1" applyAlignment="1">
      <alignment vertical="center" wrapText="1"/>
    </xf>
    <xf numFmtId="1" fontId="10" fillId="0" borderId="10" xfId="127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horizontal="justify" wrapText="1"/>
    </xf>
    <xf numFmtId="177" fontId="10" fillId="0" borderId="19" xfId="0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7" fontId="10" fillId="0" borderId="19" xfId="0" applyNumberFormat="1" applyFont="1" applyFill="1" applyBorder="1" applyAlignment="1">
      <alignment vertical="center" wrapText="1"/>
    </xf>
    <xf numFmtId="177" fontId="10" fillId="0" borderId="19" xfId="0" applyNumberFormat="1" applyFont="1" applyBorder="1" applyAlignment="1">
      <alignment horizontal="right" vertical="center"/>
    </xf>
    <xf numFmtId="0" fontId="64" fillId="0" borderId="10" xfId="0" applyFont="1" applyBorder="1" applyAlignment="1">
      <alignment horizontal="justify" wrapText="1"/>
    </xf>
    <xf numFmtId="177" fontId="64" fillId="0" borderId="19" xfId="0" applyNumberFormat="1" applyFont="1" applyBorder="1" applyAlignment="1">
      <alignment horizontal="right" vertical="center"/>
    </xf>
    <xf numFmtId="0" fontId="10" fillId="0" borderId="10" xfId="127" applyNumberFormat="1" applyFont="1" applyFill="1" applyBorder="1" applyAlignment="1" applyProtection="1">
      <alignment vertical="center" wrapText="1"/>
      <protection locked="0"/>
    </xf>
    <xf numFmtId="0" fontId="64" fillId="0" borderId="10" xfId="124" applyFont="1" applyBorder="1" applyAlignment="1">
      <alignment vertical="center" wrapText="1"/>
      <protection/>
    </xf>
    <xf numFmtId="0" fontId="64" fillId="0" borderId="21" xfId="124" applyFont="1" applyBorder="1" applyAlignment="1">
      <alignment vertical="center" wrapText="1"/>
      <protection/>
    </xf>
    <xf numFmtId="177" fontId="64" fillId="0" borderId="10" xfId="0" applyNumberFormat="1" applyFont="1" applyBorder="1" applyAlignment="1">
      <alignment horizontal="right" vertical="center"/>
    </xf>
    <xf numFmtId="3" fontId="10" fillId="0" borderId="10" xfId="127" applyNumberFormat="1" applyFont="1" applyFill="1" applyBorder="1" applyAlignment="1" applyProtection="1">
      <alignment vertical="center" wrapText="1"/>
      <protection/>
    </xf>
    <xf numFmtId="0" fontId="64" fillId="0" borderId="22" xfId="124" applyFont="1" applyBorder="1" applyAlignment="1">
      <alignment vertical="center" wrapText="1"/>
      <protection/>
    </xf>
    <xf numFmtId="177" fontId="64" fillId="0" borderId="10" xfId="0" applyNumberFormat="1" applyFont="1" applyFill="1" applyBorder="1" applyAlignment="1">
      <alignment horizontal="right" vertical="center" wrapText="1"/>
    </xf>
    <xf numFmtId="177" fontId="64" fillId="0" borderId="10" xfId="0" applyNumberFormat="1" applyFont="1" applyBorder="1" applyAlignment="1">
      <alignment vertical="center"/>
    </xf>
    <xf numFmtId="1" fontId="64" fillId="0" borderId="10" xfId="127" applyNumberFormat="1" applyFont="1" applyFill="1" applyBorder="1" applyAlignment="1" applyProtection="1">
      <alignment horizontal="left" vertical="center"/>
      <protection locked="0"/>
    </xf>
    <xf numFmtId="0" fontId="65" fillId="0" borderId="10" xfId="127" applyFont="1" applyFill="1" applyBorder="1" applyAlignment="1">
      <alignment vertical="center"/>
      <protection/>
    </xf>
    <xf numFmtId="0" fontId="71" fillId="0" borderId="10" xfId="127" applyFont="1" applyFill="1" applyBorder="1" applyAlignment="1">
      <alignment horizontal="left" vertical="center"/>
      <protection/>
    </xf>
    <xf numFmtId="0" fontId="72" fillId="22" borderId="10" xfId="127" applyFont="1" applyFill="1" applyBorder="1" applyAlignment="1">
      <alignment vertical="center"/>
      <protection/>
    </xf>
    <xf numFmtId="1" fontId="73" fillId="0" borderId="10" xfId="127" applyNumberFormat="1" applyFont="1" applyFill="1" applyBorder="1" applyAlignment="1" applyProtection="1">
      <alignment horizontal="left" vertical="center"/>
      <protection locked="0"/>
    </xf>
    <xf numFmtId="0" fontId="74" fillId="0" borderId="10" xfId="127" applyFont="1" applyFill="1" applyBorder="1" applyAlignment="1">
      <alignment vertical="center"/>
      <protection/>
    </xf>
    <xf numFmtId="0" fontId="70" fillId="0" borderId="10" xfId="127" applyFont="1" applyFill="1" applyBorder="1" applyAlignment="1">
      <alignment vertical="center"/>
      <protection/>
    </xf>
    <xf numFmtId="1" fontId="74" fillId="0" borderId="10" xfId="127" applyNumberFormat="1" applyFont="1" applyFill="1" applyBorder="1" applyAlignment="1" applyProtection="1">
      <alignment horizontal="left" vertical="center"/>
      <protection locked="0"/>
    </xf>
    <xf numFmtId="0" fontId="14" fillId="25" borderId="10" xfId="127" applyFont="1" applyFill="1" applyBorder="1" applyAlignment="1">
      <alignment vertical="center"/>
      <protection/>
    </xf>
    <xf numFmtId="1" fontId="10" fillId="0" borderId="10" xfId="127" applyNumberFormat="1" applyFont="1" applyFill="1" applyBorder="1" applyAlignment="1" applyProtection="1">
      <alignment horizontal="left" vertical="center"/>
      <protection locked="0"/>
    </xf>
    <xf numFmtId="0" fontId="13" fillId="0" borderId="10" xfId="127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3" fontId="12" fillId="0" borderId="10" xfId="127" applyNumberFormat="1" applyFont="1" applyFill="1" applyBorder="1" applyAlignment="1" applyProtection="1">
      <alignment vertical="center" wrapText="1"/>
      <protection/>
    </xf>
    <xf numFmtId="0" fontId="14" fillId="0" borderId="10" xfId="127" applyFont="1" applyFill="1" applyBorder="1" applyAlignment="1">
      <alignment horizontal="center" vertical="center" wrapText="1"/>
      <protection/>
    </xf>
    <xf numFmtId="0" fontId="14" fillId="0" borderId="10" xfId="127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4" fontId="21" fillId="0" borderId="23" xfId="0" applyNumberFormat="1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4" fontId="23" fillId="0" borderId="23" xfId="0" applyNumberFormat="1" applyFont="1" applyFill="1" applyBorder="1" applyAlignment="1">
      <alignment horizontal="right" vertical="center" wrapText="1"/>
    </xf>
    <xf numFmtId="0" fontId="75" fillId="0" borderId="0" xfId="0" applyFont="1" applyFill="1" applyBorder="1" applyAlignment="1">
      <alignment vertical="center"/>
    </xf>
    <xf numFmtId="0" fontId="24" fillId="0" borderId="0" xfId="137" applyFont="1" applyAlignment="1">
      <alignment horizontal="center" vertical="center"/>
      <protection/>
    </xf>
    <xf numFmtId="49" fontId="13" fillId="0" borderId="0" xfId="0" applyNumberFormat="1" applyFont="1" applyAlignment="1">
      <alignment horizontal="right" vertical="center" wrapText="1"/>
    </xf>
    <xf numFmtId="0" fontId="10" fillId="0" borderId="10" xfId="137" applyFont="1" applyBorder="1" applyAlignment="1">
      <alignment horizontal="center" vertical="center"/>
      <protection/>
    </xf>
    <xf numFmtId="0" fontId="10" fillId="0" borderId="10" xfId="137" applyFont="1" applyBorder="1" applyAlignment="1">
      <alignment vertical="center"/>
      <protection/>
    </xf>
    <xf numFmtId="0" fontId="10" fillId="0" borderId="10" xfId="137" applyFont="1" applyFill="1" applyBorder="1" applyAlignment="1">
      <alignment vertical="center"/>
      <protection/>
    </xf>
    <xf numFmtId="0" fontId="10" fillId="0" borderId="10" xfId="137" applyFont="1" applyBorder="1" applyAlignment="1">
      <alignment horizontal="left" vertical="center"/>
      <protection/>
    </xf>
    <xf numFmtId="0" fontId="24" fillId="0" borderId="0" xfId="137" applyFont="1" applyAlignment="1">
      <alignment vertical="center"/>
      <protection/>
    </xf>
    <xf numFmtId="0" fontId="10" fillId="0" borderId="0" xfId="137" applyFont="1" applyAlignment="1">
      <alignment vertical="center"/>
      <protection/>
    </xf>
    <xf numFmtId="0" fontId="0" fillId="0" borderId="0" xfId="137" applyAlignment="1">
      <alignment vertical="center"/>
      <protection/>
    </xf>
    <xf numFmtId="0" fontId="0" fillId="0" borderId="0" xfId="137">
      <alignment/>
      <protection/>
    </xf>
    <xf numFmtId="0" fontId="10" fillId="0" borderId="0" xfId="137" applyFont="1" applyAlignment="1">
      <alignment horizontal="right" vertical="center"/>
      <protection/>
    </xf>
    <xf numFmtId="0" fontId="10" fillId="0" borderId="17" xfId="137" applyFont="1" applyBorder="1" applyAlignment="1">
      <alignment horizontal="center" vertical="center"/>
      <protection/>
    </xf>
    <xf numFmtId="0" fontId="10" fillId="0" borderId="16" xfId="137" applyFont="1" applyBorder="1" applyAlignment="1">
      <alignment horizontal="center" vertical="center"/>
      <protection/>
    </xf>
    <xf numFmtId="49" fontId="19" fillId="0" borderId="0" xfId="0" applyNumberFormat="1" applyFont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left" vertical="center" wrapText="1"/>
    </xf>
    <xf numFmtId="178" fontId="13" fillId="0" borderId="24" xfId="0" applyNumberFormat="1" applyFont="1" applyBorder="1" applyAlignment="1">
      <alignment horizontal="right" vertical="center" wrapText="1"/>
    </xf>
    <xf numFmtId="49" fontId="13" fillId="0" borderId="24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178" fontId="13" fillId="0" borderId="25" xfId="0" applyNumberFormat="1" applyFont="1" applyBorder="1" applyAlignment="1">
      <alignment horizontal="right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178" fontId="13" fillId="0" borderId="28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178" fontId="0" fillId="0" borderId="24" xfId="0" applyNumberFormat="1" applyFont="1" applyBorder="1" applyAlignment="1">
      <alignment horizontal="right" vertical="center" wrapText="1"/>
    </xf>
    <xf numFmtId="178" fontId="0" fillId="0" borderId="28" xfId="0" applyNumberFormat="1" applyFont="1" applyBorder="1" applyAlignment="1">
      <alignment horizontal="right" vertical="center" wrapText="1"/>
    </xf>
    <xf numFmtId="178" fontId="0" fillId="0" borderId="25" xfId="0" applyNumberFormat="1" applyFont="1" applyBorder="1" applyAlignment="1">
      <alignment horizontal="right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178" fontId="0" fillId="0" borderId="0" xfId="0" applyNumberFormat="1" applyAlignment="1">
      <alignment vertical="center"/>
    </xf>
    <xf numFmtId="49" fontId="0" fillId="0" borderId="24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6" fillId="0" borderId="0" xfId="0" applyFont="1" applyFill="1" applyAlignment="1">
      <alignment horizontal="center" vertical="center"/>
    </xf>
    <xf numFmtId="31" fontId="77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80" fontId="78" fillId="0" borderId="10" xfId="155" applyNumberFormat="1" applyFont="1" applyFill="1" applyBorder="1" applyAlignment="1">
      <alignment horizontal="center" vertical="center" wrapText="1"/>
      <protection/>
    </xf>
    <xf numFmtId="3" fontId="79" fillId="0" borderId="10" xfId="0" applyNumberFormat="1" applyFont="1" applyFill="1" applyBorder="1" applyAlignment="1" applyProtection="1">
      <alignment vertical="center"/>
      <protection/>
    </xf>
    <xf numFmtId="181" fontId="7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80" fontId="80" fillId="0" borderId="10" xfId="155" applyNumberFormat="1" applyFont="1" applyFill="1" applyBorder="1" applyAlignment="1">
      <alignment horizontal="center" vertical="center" wrapText="1"/>
      <protection/>
    </xf>
    <xf numFmtId="3" fontId="77" fillId="0" borderId="10" xfId="0" applyNumberFormat="1" applyFont="1" applyFill="1" applyBorder="1" applyAlignment="1" applyProtection="1">
      <alignment vertical="center"/>
      <protection/>
    </xf>
    <xf numFmtId="181" fontId="7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123" applyFont="1" applyAlignment="1">
      <alignment/>
      <protection/>
    </xf>
    <xf numFmtId="0" fontId="28" fillId="0" borderId="0" xfId="123" applyFont="1" applyAlignment="1">
      <alignment horizontal="center" vertical="center" wrapText="1"/>
      <protection/>
    </xf>
    <xf numFmtId="0" fontId="29" fillId="0" borderId="0" xfId="123" applyFont="1" applyAlignment="1">
      <alignment horizontal="center" vertical="center" wrapText="1"/>
      <protection/>
    </xf>
    <xf numFmtId="0" fontId="7" fillId="0" borderId="0" xfId="123" applyFont="1" applyAlignment="1">
      <alignment vertical="center" wrapText="1"/>
      <protection/>
    </xf>
    <xf numFmtId="0" fontId="3" fillId="0" borderId="0" xfId="123" applyFont="1" applyAlignment="1">
      <alignment vertical="center" wrapText="1"/>
      <protection/>
    </xf>
    <xf numFmtId="0" fontId="7" fillId="0" borderId="0" xfId="123" applyFont="1" applyAlignment="1">
      <alignment horizontal="right" vertical="center" wrapText="1"/>
      <protection/>
    </xf>
    <xf numFmtId="0" fontId="7" fillId="0" borderId="22" xfId="123" applyFont="1" applyBorder="1" applyAlignment="1">
      <alignment horizontal="center" vertical="center" wrapText="1"/>
      <protection/>
    </xf>
    <xf numFmtId="0" fontId="2" fillId="0" borderId="22" xfId="123" applyFont="1" applyBorder="1" applyAlignment="1">
      <alignment horizontal="center" vertical="center" wrapText="1"/>
      <protection/>
    </xf>
    <xf numFmtId="0" fontId="7" fillId="0" borderId="22" xfId="123" applyFont="1" applyBorder="1" applyAlignment="1">
      <alignment horizontal="left" vertical="center" wrapText="1" shrinkToFit="1"/>
      <protection/>
    </xf>
    <xf numFmtId="0" fontId="30" fillId="0" borderId="29" xfId="123" applyFont="1" applyBorder="1" applyAlignment="1">
      <alignment horizontal="center" vertical="center" wrapText="1"/>
      <protection/>
    </xf>
    <xf numFmtId="0" fontId="30" fillId="0" borderId="30" xfId="123" applyFont="1" applyBorder="1" applyAlignment="1">
      <alignment horizontal="center" vertical="center" wrapText="1"/>
      <protection/>
    </xf>
    <xf numFmtId="0" fontId="30" fillId="0" borderId="31" xfId="123" applyFont="1" applyBorder="1" applyAlignment="1">
      <alignment horizontal="center" vertical="center" wrapText="1"/>
      <protection/>
    </xf>
    <xf numFmtId="182" fontId="7" fillId="0" borderId="22" xfId="123" applyNumberFormat="1" applyFont="1" applyBorder="1" applyAlignment="1">
      <alignment horizontal="center" vertical="center" wrapText="1"/>
      <protection/>
    </xf>
    <xf numFmtId="0" fontId="7" fillId="0" borderId="22" xfId="123" applyFont="1" applyBorder="1" applyAlignment="1">
      <alignment vertical="center" wrapText="1"/>
      <protection/>
    </xf>
    <xf numFmtId="0" fontId="24" fillId="0" borderId="0" xfId="121" applyFont="1" applyFill="1" applyAlignment="1">
      <alignment horizontal="left" vertical="center"/>
      <protection/>
    </xf>
    <xf numFmtId="0" fontId="24" fillId="0" borderId="0" xfId="121" applyFont="1" applyFill="1" applyAlignment="1">
      <alignment horizontal="center" vertical="center"/>
      <protection/>
    </xf>
    <xf numFmtId="0" fontId="31" fillId="0" borderId="0" xfId="121" applyFont="1" applyFill="1" applyAlignment="1">
      <alignment horizontal="center" vertical="center"/>
      <protection/>
    </xf>
    <xf numFmtId="0" fontId="11" fillId="0" borderId="10" xfId="121" applyFont="1" applyFill="1" applyBorder="1" applyAlignment="1">
      <alignment horizontal="center" vertical="center"/>
      <protection/>
    </xf>
    <xf numFmtId="3" fontId="10" fillId="0" borderId="10" xfId="121" applyNumberFormat="1" applyFont="1" applyFill="1" applyBorder="1" applyAlignment="1" applyProtection="1">
      <alignment vertical="center"/>
      <protection/>
    </xf>
    <xf numFmtId="0" fontId="10" fillId="0" borderId="10" xfId="121" applyFont="1" applyFill="1" applyBorder="1" applyAlignment="1">
      <alignment vertical="center"/>
      <protection/>
    </xf>
    <xf numFmtId="3" fontId="10" fillId="0" borderId="10" xfId="121" applyNumberFormat="1" applyFont="1" applyFill="1" applyBorder="1" applyAlignment="1" applyProtection="1">
      <alignment horizontal="left" vertical="center"/>
      <protection/>
    </xf>
    <xf numFmtId="0" fontId="10" fillId="0" borderId="10" xfId="121" applyFont="1" applyBorder="1" applyAlignment="1">
      <alignment horizontal="left" vertical="center"/>
      <protection/>
    </xf>
    <xf numFmtId="0" fontId="12" fillId="0" borderId="10" xfId="121" applyFont="1" applyFill="1" applyBorder="1" applyAlignment="1">
      <alignment horizontal="center" vertical="center"/>
      <protection/>
    </xf>
    <xf numFmtId="0" fontId="12" fillId="0" borderId="10" xfId="121" applyFont="1" applyFill="1" applyBorder="1" applyAlignment="1">
      <alignment vertical="center"/>
      <protection/>
    </xf>
    <xf numFmtId="0" fontId="10" fillId="0" borderId="10" xfId="121" applyFont="1" applyBorder="1" applyAlignment="1">
      <alignment/>
      <protection/>
    </xf>
    <xf numFmtId="0" fontId="0" fillId="0" borderId="0" xfId="121" applyFont="1" applyAlignment="1">
      <alignment/>
      <protection/>
    </xf>
    <xf numFmtId="0" fontId="32" fillId="0" borderId="0" xfId="121" applyFont="1" applyFill="1" applyAlignment="1">
      <alignment vertical="center"/>
      <protection/>
    </xf>
    <xf numFmtId="0" fontId="0" fillId="0" borderId="0" xfId="121" applyFont="1" applyFill="1" applyAlignment="1">
      <alignment vertical="center"/>
      <protection/>
    </xf>
    <xf numFmtId="0" fontId="10" fillId="0" borderId="0" xfId="121" applyFont="1" applyFill="1" applyAlignment="1">
      <alignment horizontal="right" vertical="center"/>
      <protection/>
    </xf>
    <xf numFmtId="0" fontId="11" fillId="0" borderId="17" xfId="121" applyFont="1" applyFill="1" applyBorder="1" applyAlignment="1">
      <alignment horizontal="center" vertical="center"/>
      <protection/>
    </xf>
    <xf numFmtId="0" fontId="11" fillId="0" borderId="18" xfId="121" applyFont="1" applyFill="1" applyBorder="1" applyAlignment="1">
      <alignment horizontal="center" vertical="center"/>
      <protection/>
    </xf>
    <xf numFmtId="0" fontId="11" fillId="0" borderId="16" xfId="121" applyFont="1" applyFill="1" applyBorder="1" applyAlignment="1">
      <alignment horizontal="center" vertical="center"/>
      <protection/>
    </xf>
    <xf numFmtId="0" fontId="11" fillId="0" borderId="32" xfId="121" applyFont="1" applyFill="1" applyBorder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22" borderId="33" xfId="0" applyNumberFormat="1" applyFont="1" applyFill="1" applyBorder="1" applyAlignment="1" applyProtection="1">
      <alignment horizontal="left" vertical="center"/>
      <protection/>
    </xf>
    <xf numFmtId="0" fontId="34" fillId="22" borderId="0" xfId="0" applyFont="1" applyFill="1" applyBorder="1" applyAlignment="1">
      <alignment horizontal="right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left" vertical="center"/>
    </xf>
    <xf numFmtId="177" fontId="34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177" fontId="34" fillId="0" borderId="32" xfId="0" applyNumberFormat="1" applyFont="1" applyFill="1" applyBorder="1" applyAlignment="1" applyProtection="1">
      <alignment horizontal="right" vertical="center" wrapText="1"/>
      <protection/>
    </xf>
    <xf numFmtId="0" fontId="34" fillId="0" borderId="34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35" fillId="22" borderId="0" xfId="0" applyFont="1" applyFill="1" applyBorder="1" applyAlignment="1">
      <alignment vertical="center"/>
    </xf>
    <xf numFmtId="0" fontId="13" fillId="22" borderId="0" xfId="0" applyFont="1" applyFill="1" applyBorder="1" applyAlignment="1">
      <alignment horizontal="center" vertical="center"/>
    </xf>
    <xf numFmtId="0" fontId="13" fillId="22" borderId="0" xfId="0" applyFont="1" applyFill="1" applyBorder="1" applyAlignment="1">
      <alignment horizontal="right" vertical="center"/>
    </xf>
    <xf numFmtId="0" fontId="36" fillId="22" borderId="0" xfId="0" applyFont="1" applyFill="1" applyBorder="1" applyAlignment="1">
      <alignment horizontal="center" vertical="center"/>
    </xf>
    <xf numFmtId="0" fontId="13" fillId="22" borderId="0" xfId="0" applyFont="1" applyFill="1" applyBorder="1" applyAlignment="1">
      <alignment vertical="center"/>
    </xf>
    <xf numFmtId="0" fontId="14" fillId="22" borderId="10" xfId="0" applyFont="1" applyFill="1" applyBorder="1" applyAlignment="1">
      <alignment horizontal="center" vertical="center"/>
    </xf>
    <xf numFmtId="0" fontId="13" fillId="22" borderId="10" xfId="0" applyFont="1" applyFill="1" applyBorder="1" applyAlignment="1">
      <alignment vertical="center"/>
    </xf>
    <xf numFmtId="0" fontId="13" fillId="22" borderId="10" xfId="0" applyFont="1" applyFill="1" applyBorder="1" applyAlignment="1">
      <alignment horizontal="center" vertical="center"/>
    </xf>
    <xf numFmtId="0" fontId="13" fillId="22" borderId="11" xfId="0" applyFont="1" applyFill="1" applyBorder="1" applyAlignment="1">
      <alignment vertical="center"/>
    </xf>
    <xf numFmtId="183" fontId="13" fillId="22" borderId="10" xfId="0" applyNumberFormat="1" applyFont="1" applyFill="1" applyBorder="1" applyAlignment="1" applyProtection="1">
      <alignment horizontal="left" vertical="center"/>
      <protection locked="0"/>
    </xf>
    <xf numFmtId="0" fontId="13" fillId="22" borderId="32" xfId="0" applyFont="1" applyFill="1" applyBorder="1" applyAlignment="1">
      <alignment vertical="center"/>
    </xf>
    <xf numFmtId="184" fontId="13" fillId="22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183" fontId="13" fillId="22" borderId="32" xfId="0" applyNumberFormat="1" applyFont="1" applyFill="1" applyBorder="1" applyAlignment="1" applyProtection="1">
      <alignment horizontal="left" vertical="center"/>
      <protection locked="0"/>
    </xf>
    <xf numFmtId="184" fontId="13" fillId="22" borderId="32" xfId="0" applyNumberFormat="1" applyFont="1" applyFill="1" applyBorder="1" applyAlignment="1" applyProtection="1">
      <alignment horizontal="left" vertical="center"/>
      <protection locked="0"/>
    </xf>
    <xf numFmtId="0" fontId="14" fillId="22" borderId="10" xfId="0" applyFont="1" applyFill="1" applyBorder="1" applyAlignment="1">
      <alignment vertical="center"/>
    </xf>
    <xf numFmtId="1" fontId="13" fillId="22" borderId="10" xfId="0" applyNumberFormat="1" applyFont="1" applyFill="1" applyBorder="1" applyAlignment="1" applyProtection="1">
      <alignment horizontal="center" vertical="center"/>
      <protection locked="0"/>
    </xf>
    <xf numFmtId="0" fontId="13" fillId="22" borderId="10" xfId="0" applyNumberFormat="1" applyFont="1" applyFill="1" applyBorder="1" applyAlignment="1" applyProtection="1">
      <alignment horizontal="center" vertical="center"/>
      <protection locked="0"/>
    </xf>
    <xf numFmtId="0" fontId="18" fillId="22" borderId="10" xfId="0" applyFont="1" applyFill="1" applyBorder="1" applyAlignment="1">
      <alignment vertical="center"/>
    </xf>
    <xf numFmtId="0" fontId="18" fillId="22" borderId="10" xfId="0" applyFont="1" applyFill="1" applyBorder="1" applyAlignment="1">
      <alignment horizontal="center" vertical="center"/>
    </xf>
    <xf numFmtId="0" fontId="13" fillId="22" borderId="10" xfId="0" applyFont="1" applyFill="1" applyBorder="1" applyAlignment="1">
      <alignment horizontal="left" vertical="center"/>
    </xf>
    <xf numFmtId="0" fontId="13" fillId="22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4" fillId="22" borderId="10" xfId="0" applyFont="1" applyFill="1" applyBorder="1" applyAlignment="1">
      <alignment horizontal="distributed" vertical="center"/>
    </xf>
    <xf numFmtId="0" fontId="13" fillId="0" borderId="0" xfId="135" applyFont="1" applyFill="1" applyAlignment="1">
      <alignment vertical="center" wrapText="1"/>
      <protection/>
    </xf>
    <xf numFmtId="0" fontId="18" fillId="0" borderId="0" xfId="135" applyFont="1" applyFill="1" applyAlignment="1">
      <alignment vertical="center" wrapText="1"/>
      <protection/>
    </xf>
    <xf numFmtId="0" fontId="13" fillId="22" borderId="0" xfId="135" applyFont="1" applyFill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135" applyFont="1" applyFill="1" applyAlignment="1">
      <alignment horizontal="center" vertical="center" wrapText="1"/>
      <protection/>
    </xf>
    <xf numFmtId="0" fontId="10" fillId="0" borderId="0" xfId="135" applyFont="1" applyFill="1" applyAlignment="1">
      <alignment vertical="center" wrapText="1" shrinkToFit="1"/>
      <protection/>
    </xf>
    <xf numFmtId="177" fontId="0" fillId="0" borderId="0" xfId="135" applyNumberFormat="1" applyFont="1" applyFill="1" applyAlignment="1">
      <alignment horizontal="center" vertical="center" wrapText="1"/>
      <protection/>
    </xf>
    <xf numFmtId="0" fontId="0" fillId="0" borderId="0" xfId="135" applyFont="1" applyFill="1" applyAlignment="1">
      <alignment horizontal="left" vertical="center" wrapText="1"/>
      <protection/>
    </xf>
    <xf numFmtId="0" fontId="0" fillId="0" borderId="0" xfId="135" applyFill="1" applyAlignment="1">
      <alignment vertical="center" wrapText="1"/>
      <protection/>
    </xf>
    <xf numFmtId="0" fontId="0" fillId="0" borderId="0" xfId="135" applyFont="1" applyFill="1" applyAlignment="1">
      <alignment horizontal="left" vertical="center"/>
      <protection/>
    </xf>
    <xf numFmtId="0" fontId="10" fillId="0" borderId="0" xfId="135" applyFont="1" applyFill="1" applyAlignment="1">
      <alignment vertical="center" shrinkToFit="1"/>
      <protection/>
    </xf>
    <xf numFmtId="177" fontId="0" fillId="0" borderId="0" xfId="135" applyNumberFormat="1" applyFont="1" applyFill="1" applyAlignment="1">
      <alignment horizontal="center" vertical="center"/>
      <protection/>
    </xf>
    <xf numFmtId="0" fontId="24" fillId="0" borderId="0" xfId="135" applyFont="1" applyFill="1" applyAlignment="1">
      <alignment horizontal="center" vertical="center" wrapText="1"/>
      <protection/>
    </xf>
    <xf numFmtId="0" fontId="31" fillId="0" borderId="0" xfId="135" applyFont="1" applyFill="1" applyAlignment="1">
      <alignment horizontal="center" vertical="center"/>
      <protection/>
    </xf>
    <xf numFmtId="0" fontId="13" fillId="0" borderId="0" xfId="135" applyFont="1" applyFill="1" applyAlignment="1">
      <alignment vertical="center" wrapText="1" shrinkToFit="1"/>
      <protection/>
    </xf>
    <xf numFmtId="177" fontId="13" fillId="0" borderId="0" xfId="135" applyNumberFormat="1" applyFont="1" applyFill="1" applyAlignment="1">
      <alignment horizontal="center" vertical="center" wrapText="1"/>
      <protection/>
    </xf>
    <xf numFmtId="0" fontId="13" fillId="0" borderId="35" xfId="135" applyFont="1" applyFill="1" applyBorder="1" applyAlignment="1">
      <alignment horizontal="right" vertical="center" wrapText="1"/>
      <protection/>
    </xf>
    <xf numFmtId="0" fontId="13" fillId="0" borderId="10" xfId="135" applyFont="1" applyFill="1" applyBorder="1" applyAlignment="1">
      <alignment horizontal="center" vertical="center" wrapText="1"/>
      <protection/>
    </xf>
    <xf numFmtId="0" fontId="13" fillId="0" borderId="10" xfId="135" applyFont="1" applyFill="1" applyBorder="1" applyAlignment="1">
      <alignment horizontal="center" vertical="center" wrapText="1" shrinkToFit="1"/>
      <protection/>
    </xf>
    <xf numFmtId="177" fontId="13" fillId="0" borderId="10" xfId="135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22" borderId="10" xfId="53" applyFont="1" applyFill="1" applyBorder="1" applyAlignment="1">
      <alignment vertical="center" wrapText="1" shrinkToFit="1"/>
      <protection/>
    </xf>
    <xf numFmtId="177" fontId="13" fillId="22" borderId="10" xfId="53" applyNumberFormat="1" applyFont="1" applyFill="1" applyBorder="1" applyAlignment="1">
      <alignment horizontal="center" vertical="center" wrapText="1"/>
      <protection/>
    </xf>
    <xf numFmtId="0" fontId="13" fillId="22" borderId="10" xfId="53" applyFont="1" applyFill="1" applyBorder="1" applyAlignment="1">
      <alignment horizontal="left" vertical="center" wrapText="1"/>
      <protection/>
    </xf>
    <xf numFmtId="0" fontId="13" fillId="22" borderId="10" xfId="88" applyFont="1" applyFill="1" applyBorder="1" applyAlignment="1" applyProtection="1">
      <alignment vertical="center" wrapText="1"/>
      <protection locked="0"/>
    </xf>
    <xf numFmtId="0" fontId="13" fillId="22" borderId="10" xfId="53" applyFont="1" applyFill="1" applyBorder="1" applyAlignment="1">
      <alignment vertical="center" wrapText="1"/>
      <protection/>
    </xf>
    <xf numFmtId="177" fontId="7" fillId="22" borderId="10" xfId="53" applyNumberFormat="1" applyFont="1" applyFill="1" applyBorder="1" applyAlignment="1">
      <alignment horizontal="center" vertical="center" wrapText="1"/>
      <protection/>
    </xf>
    <xf numFmtId="0" fontId="7" fillId="22" borderId="10" xfId="53" applyFont="1" applyFill="1" applyBorder="1" applyAlignment="1">
      <alignment horizontal="left" vertical="center" wrapText="1"/>
      <protection/>
    </xf>
    <xf numFmtId="0" fontId="13" fillId="0" borderId="10" xfId="135" applyFont="1" applyFill="1" applyBorder="1" applyAlignment="1">
      <alignment vertical="center" wrapText="1"/>
      <protection/>
    </xf>
    <xf numFmtId="0" fontId="37" fillId="22" borderId="10" xfId="53" applyFont="1" applyFill="1" applyBorder="1" applyAlignment="1">
      <alignment horizontal="left" vertical="center" wrapText="1"/>
      <protection/>
    </xf>
    <xf numFmtId="0" fontId="13" fillId="22" borderId="10" xfId="53" applyFont="1" applyFill="1" applyBorder="1" applyAlignment="1">
      <alignment horizontal="left" vertical="center" wrapText="1" shrinkToFit="1"/>
      <protection/>
    </xf>
    <xf numFmtId="0" fontId="13" fillId="22" borderId="10" xfId="135" applyFont="1" applyFill="1" applyBorder="1" applyAlignment="1">
      <alignment horizontal="left" vertical="center" wrapText="1"/>
      <protection/>
    </xf>
    <xf numFmtId="177" fontId="13" fillId="22" borderId="10" xfId="53" applyNumberFormat="1" applyFont="1" applyFill="1" applyBorder="1" applyAlignment="1">
      <alignment horizontal="center" vertical="center" wrapText="1" shrinkToFit="1"/>
      <protection/>
    </xf>
    <xf numFmtId="0" fontId="2" fillId="22" borderId="10" xfId="53" applyFont="1" applyFill="1" applyBorder="1" applyAlignment="1">
      <alignment horizontal="left" vertical="center" wrapText="1"/>
      <protection/>
    </xf>
    <xf numFmtId="0" fontId="10" fillId="22" borderId="10" xfId="53" applyFont="1" applyFill="1" applyBorder="1" applyAlignment="1">
      <alignment horizontal="left" vertical="center" wrapText="1" shrinkToFit="1"/>
      <protection/>
    </xf>
    <xf numFmtId="0" fontId="13" fillId="22" borderId="10" xfId="53" applyFont="1" applyFill="1" applyBorder="1" applyAlignment="1">
      <alignment horizontal="center" vertical="center" wrapText="1" shrinkToFit="1"/>
      <protection/>
    </xf>
    <xf numFmtId="177" fontId="7" fillId="22" borderId="10" xfId="53" applyNumberFormat="1" applyFont="1" applyFill="1" applyBorder="1" applyAlignment="1">
      <alignment horizontal="center" vertical="center" wrapText="1" shrinkToFit="1"/>
      <protection/>
    </xf>
    <xf numFmtId="0" fontId="7" fillId="22" borderId="10" xfId="53" applyFont="1" applyFill="1" applyBorder="1" applyAlignment="1">
      <alignment horizontal="left" vertical="center" wrapText="1" shrinkToFit="1"/>
      <protection/>
    </xf>
    <xf numFmtId="0" fontId="13" fillId="0" borderId="10" xfId="53" applyFont="1" applyFill="1" applyBorder="1" applyAlignment="1">
      <alignment horizontal="left" vertical="center" wrapText="1" shrinkToFit="1"/>
      <protection/>
    </xf>
    <xf numFmtId="0" fontId="7" fillId="22" borderId="10" xfId="53" applyFont="1" applyFill="1" applyBorder="1" applyAlignment="1">
      <alignment vertical="center" wrapText="1" shrinkToFit="1"/>
      <protection/>
    </xf>
    <xf numFmtId="0" fontId="7" fillId="22" borderId="10" xfId="135" applyFont="1" applyFill="1" applyBorder="1" applyAlignment="1">
      <alignment horizontal="left" vertical="center" wrapText="1" shrinkToFit="1"/>
      <protection/>
    </xf>
    <xf numFmtId="0" fontId="2" fillId="22" borderId="10" xfId="53" applyFont="1" applyFill="1" applyBorder="1" applyAlignment="1">
      <alignment horizontal="left" vertical="center" wrapText="1" shrinkToFit="1"/>
      <protection/>
    </xf>
    <xf numFmtId="177" fontId="13" fillId="22" borderId="10" xfId="88" applyNumberFormat="1" applyFont="1" applyFill="1" applyBorder="1" applyAlignment="1" applyProtection="1">
      <alignment horizontal="center" vertical="center"/>
      <protection locked="0"/>
    </xf>
    <xf numFmtId="0" fontId="13" fillId="22" borderId="10" xfId="88" applyFont="1" applyFill="1" applyBorder="1" applyAlignment="1" applyProtection="1">
      <alignment horizontal="left" vertical="center" wrapText="1"/>
      <protection locked="0"/>
    </xf>
    <xf numFmtId="0" fontId="7" fillId="22" borderId="10" xfId="0" applyFont="1" applyFill="1" applyBorder="1" applyAlignment="1">
      <alignment horizontal="left" vertical="center" wrapText="1"/>
    </xf>
    <xf numFmtId="177" fontId="14" fillId="22" borderId="10" xfId="53" applyNumberFormat="1" applyFont="1" applyFill="1" applyBorder="1" applyAlignment="1">
      <alignment horizontal="center" vertical="center" wrapText="1"/>
      <protection/>
    </xf>
    <xf numFmtId="0" fontId="7" fillId="22" borderId="10" xfId="0" applyFont="1" applyFill="1" applyBorder="1" applyAlignment="1">
      <alignment vertical="center" wrapText="1"/>
    </xf>
    <xf numFmtId="0" fontId="13" fillId="0" borderId="0" xfId="135" applyFont="1" applyFill="1" applyBorder="1" applyAlignment="1">
      <alignment horizontal="right" vertical="center" wrapText="1"/>
      <protection/>
    </xf>
    <xf numFmtId="0" fontId="13" fillId="22" borderId="36" xfId="135" applyFont="1" applyFill="1" applyBorder="1" applyAlignment="1">
      <alignment horizontal="center" vertical="center" wrapText="1"/>
      <protection/>
    </xf>
    <xf numFmtId="0" fontId="10" fillId="22" borderId="10" xfId="135" applyFont="1" applyFill="1" applyBorder="1" applyAlignment="1">
      <alignment horizontal="left" vertical="center" wrapText="1" shrinkToFit="1"/>
      <protection/>
    </xf>
    <xf numFmtId="0" fontId="13" fillId="22" borderId="10" xfId="135" applyFont="1" applyFill="1" applyBorder="1" applyAlignment="1">
      <alignment horizontal="left" vertical="center" wrapText="1" shrinkToFit="1"/>
      <protection/>
    </xf>
    <xf numFmtId="0" fontId="14" fillId="22" borderId="10" xfId="135" applyFont="1" applyFill="1" applyBorder="1" applyAlignment="1">
      <alignment horizontal="left" vertical="center" wrapText="1" shrinkToFit="1"/>
      <protection/>
    </xf>
    <xf numFmtId="0" fontId="10" fillId="22" borderId="10" xfId="53" applyFont="1" applyFill="1" applyBorder="1" applyAlignment="1">
      <alignment horizontal="left" vertical="center" wrapText="1"/>
      <protection/>
    </xf>
    <xf numFmtId="0" fontId="13" fillId="22" borderId="10" xfId="128" applyFont="1" applyFill="1" applyBorder="1" applyAlignment="1" applyProtection="1">
      <alignment horizontal="left" vertical="center" wrapText="1"/>
      <protection locked="0"/>
    </xf>
    <xf numFmtId="0" fontId="7" fillId="22" borderId="10" xfId="135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22" borderId="10" xfId="53" applyFont="1" applyFill="1" applyBorder="1" applyAlignment="1">
      <alignment vertical="center" wrapText="1"/>
      <protection/>
    </xf>
    <xf numFmtId="0" fontId="14" fillId="22" borderId="10" xfId="53" applyFont="1" applyFill="1" applyBorder="1" applyAlignment="1">
      <alignment horizontal="center" vertical="center" wrapText="1" shrinkToFit="1"/>
      <protection/>
    </xf>
    <xf numFmtId="177" fontId="12" fillId="22" borderId="10" xfId="53" applyNumberFormat="1" applyFont="1" applyFill="1" applyBorder="1" applyAlignment="1">
      <alignment horizontal="center" vertical="center" wrapText="1"/>
      <protection/>
    </xf>
    <xf numFmtId="177" fontId="14" fillId="22" borderId="10" xfId="53" applyNumberFormat="1" applyFont="1" applyFill="1" applyBorder="1" applyAlignment="1">
      <alignment horizontal="left" vertical="center" wrapText="1"/>
      <protection/>
    </xf>
    <xf numFmtId="0" fontId="13" fillId="22" borderId="34" xfId="135" applyFont="1" applyFill="1" applyBorder="1" applyAlignment="1">
      <alignment horizontal="left" vertical="center" wrapText="1"/>
      <protection/>
    </xf>
    <xf numFmtId="0" fontId="0" fillId="22" borderId="0" xfId="135" applyFont="1" applyFill="1" applyAlignment="1">
      <alignment horizontal="center" vertical="center" wrapText="1"/>
      <protection/>
    </xf>
    <xf numFmtId="0" fontId="10" fillId="22" borderId="0" xfId="135" applyFont="1" applyFill="1" applyAlignment="1">
      <alignment vertical="center" wrapText="1" shrinkToFit="1"/>
      <protection/>
    </xf>
    <xf numFmtId="177" fontId="0" fillId="22" borderId="0" xfId="135" applyNumberFormat="1" applyFont="1" applyFill="1" applyAlignment="1">
      <alignment horizontal="center" vertical="center" wrapText="1"/>
      <protection/>
    </xf>
    <xf numFmtId="0" fontId="0" fillId="22" borderId="0" xfId="135" applyFont="1" applyFill="1" applyAlignment="1">
      <alignment horizontal="left" vertical="center" wrapText="1"/>
      <protection/>
    </xf>
    <xf numFmtId="0" fontId="7" fillId="22" borderId="10" xfId="0" applyFont="1" applyFill="1" applyBorder="1" applyAlignment="1">
      <alignment horizontal="center" vertical="center" wrapText="1"/>
    </xf>
    <xf numFmtId="177" fontId="14" fillId="22" borderId="10" xfId="135" applyNumberFormat="1" applyFont="1" applyFill="1" applyBorder="1" applyAlignment="1">
      <alignment horizontal="left" vertical="center" wrapText="1"/>
      <protection/>
    </xf>
    <xf numFmtId="0" fontId="13" fillId="22" borderId="0" xfId="135" applyFont="1" applyFill="1" applyAlignment="1">
      <alignment horizontal="left" vertical="center" wrapText="1"/>
      <protection/>
    </xf>
    <xf numFmtId="0" fontId="35" fillId="0" borderId="0" xfId="127" applyFont="1" applyFill="1" applyAlignment="1">
      <alignment vertical="center"/>
      <protection/>
    </xf>
    <xf numFmtId="0" fontId="0" fillId="0" borderId="10" xfId="127" applyFont="1" applyFill="1" applyBorder="1" applyAlignment="1">
      <alignment vertical="center"/>
      <protection/>
    </xf>
    <xf numFmtId="0" fontId="13" fillId="25" borderId="10" xfId="127" applyFont="1" applyFill="1" applyBorder="1" applyAlignment="1">
      <alignment vertical="center"/>
      <protection/>
    </xf>
    <xf numFmtId="1" fontId="13" fillId="0" borderId="10" xfId="127" applyNumberFormat="1" applyFont="1" applyFill="1" applyBorder="1" applyAlignment="1" applyProtection="1">
      <alignment horizontal="left" vertical="center"/>
      <protection locked="0"/>
    </xf>
    <xf numFmtId="0" fontId="0" fillId="0" borderId="0" xfId="127" applyFont="1" applyFill="1" applyAlignment="1">
      <alignment vertical="center" wrapText="1"/>
      <protection/>
    </xf>
    <xf numFmtId="1" fontId="13" fillId="0" borderId="10" xfId="127" applyNumberFormat="1" applyFont="1" applyFill="1" applyBorder="1" applyAlignment="1" applyProtection="1">
      <alignment vertical="center"/>
      <protection locked="0"/>
    </xf>
    <xf numFmtId="0" fontId="14" fillId="0" borderId="10" xfId="127" applyFont="1" applyFill="1" applyBorder="1" applyAlignment="1">
      <alignment horizontal="distributed" vertical="center"/>
      <protection/>
    </xf>
    <xf numFmtId="0" fontId="7" fillId="0" borderId="0" xfId="124" applyFont="1" applyAlignment="1">
      <alignment/>
      <protection/>
    </xf>
    <xf numFmtId="185" fontId="7" fillId="0" borderId="0" xfId="124" applyNumberFormat="1" applyFont="1" applyAlignment="1">
      <alignment vertical="center"/>
      <protection/>
    </xf>
    <xf numFmtId="0" fontId="7" fillId="0" borderId="0" xfId="124" applyFont="1" applyAlignment="1">
      <alignment wrapText="1"/>
      <protection/>
    </xf>
    <xf numFmtId="0" fontId="28" fillId="0" borderId="0" xfId="124" applyFont="1" applyAlignment="1">
      <alignment horizontal="center" vertical="center" wrapText="1"/>
      <protection/>
    </xf>
    <xf numFmtId="0" fontId="3" fillId="0" borderId="0" xfId="124" applyFont="1" applyAlignment="1">
      <alignment horizontal="left" vertical="center" wrapText="1"/>
      <protection/>
    </xf>
    <xf numFmtId="0" fontId="38" fillId="0" borderId="0" xfId="124" applyFont="1" applyAlignment="1">
      <alignment horizontal="center" vertical="center" wrapText="1"/>
      <protection/>
    </xf>
    <xf numFmtId="185" fontId="38" fillId="0" borderId="0" xfId="124" applyNumberFormat="1" applyFont="1" applyAlignment="1">
      <alignment vertical="center" wrapText="1"/>
      <protection/>
    </xf>
    <xf numFmtId="185" fontId="3" fillId="0" borderId="0" xfId="124" applyNumberFormat="1" applyFont="1" applyAlignment="1">
      <alignment vertical="center" wrapText="1"/>
      <protection/>
    </xf>
    <xf numFmtId="185" fontId="7" fillId="0" borderId="0" xfId="124" applyNumberFormat="1" applyFont="1" applyAlignment="1">
      <alignment vertical="center" wrapText="1"/>
      <protection/>
    </xf>
    <xf numFmtId="0" fontId="7" fillId="0" borderId="29" xfId="124" applyFont="1" applyBorder="1" applyAlignment="1">
      <alignment horizontal="center" vertical="center" wrapText="1"/>
      <protection/>
    </xf>
    <xf numFmtId="0" fontId="7" fillId="0" borderId="31" xfId="124" applyFont="1" applyBorder="1" applyAlignment="1">
      <alignment horizontal="center" vertical="center" wrapText="1"/>
      <protection/>
    </xf>
    <xf numFmtId="185" fontId="7" fillId="0" borderId="37" xfId="124" applyNumberFormat="1" applyFont="1" applyBorder="1" applyAlignment="1">
      <alignment horizontal="center" vertical="center" wrapText="1"/>
      <protection/>
    </xf>
    <xf numFmtId="185" fontId="7" fillId="0" borderId="38" xfId="124" applyNumberFormat="1" applyFont="1" applyBorder="1" applyAlignment="1">
      <alignment horizontal="center" vertical="center" wrapText="1"/>
      <protection/>
    </xf>
    <xf numFmtId="185" fontId="7" fillId="0" borderId="10" xfId="124" applyNumberFormat="1" applyFont="1" applyBorder="1" applyAlignment="1">
      <alignment horizontal="center" vertical="center" wrapText="1"/>
      <protection/>
    </xf>
    <xf numFmtId="0" fontId="7" fillId="0" borderId="37" xfId="124" applyFont="1" applyBorder="1" applyAlignment="1">
      <alignment horizontal="center" vertical="center" wrapText="1"/>
      <protection/>
    </xf>
    <xf numFmtId="185" fontId="7" fillId="0" borderId="39" xfId="124" applyNumberFormat="1" applyFont="1" applyBorder="1" applyAlignment="1">
      <alignment horizontal="center" vertical="center" wrapText="1"/>
      <protection/>
    </xf>
    <xf numFmtId="185" fontId="7" fillId="0" borderId="40" xfId="124" applyNumberFormat="1" applyFont="1" applyBorder="1" applyAlignment="1">
      <alignment horizontal="center" vertical="center" wrapText="1"/>
      <protection/>
    </xf>
    <xf numFmtId="0" fontId="7" fillId="0" borderId="22" xfId="124" applyFont="1" applyBorder="1" applyAlignment="1">
      <alignment horizontal="center" vertical="center" wrapText="1"/>
      <protection/>
    </xf>
    <xf numFmtId="0" fontId="7" fillId="0" borderId="22" xfId="124" applyFont="1" applyBorder="1" applyAlignment="1">
      <alignment vertical="center" wrapText="1"/>
      <protection/>
    </xf>
    <xf numFmtId="185" fontId="7" fillId="0" borderId="22" xfId="124" applyNumberFormat="1" applyFont="1" applyBorder="1" applyAlignment="1">
      <alignment horizontal="center" vertical="center" wrapText="1"/>
      <protection/>
    </xf>
    <xf numFmtId="177" fontId="0" fillId="0" borderId="10" xfId="0" applyNumberFormat="1" applyBorder="1" applyAlignment="1">
      <alignment horizontal="center" vertical="center"/>
    </xf>
    <xf numFmtId="185" fontId="7" fillId="0" borderId="29" xfId="124" applyNumberFormat="1" applyFont="1" applyBorder="1" applyAlignment="1">
      <alignment horizontal="center" vertical="center" wrapText="1"/>
      <protection/>
    </xf>
    <xf numFmtId="186" fontId="7" fillId="0" borderId="10" xfId="124" applyNumberFormat="1" applyFont="1" applyBorder="1" applyAlignment="1">
      <alignment horizontal="center" vertical="center" wrapText="1"/>
      <protection/>
    </xf>
    <xf numFmtId="185" fontId="4" fillId="0" borderId="16" xfId="124" applyNumberFormat="1" applyFont="1" applyBorder="1" applyAlignment="1">
      <alignment wrapText="1"/>
      <protection/>
    </xf>
    <xf numFmtId="0" fontId="34" fillId="0" borderId="16" xfId="0" applyFont="1" applyBorder="1" applyAlignment="1">
      <alignment vertical="center" wrapText="1"/>
    </xf>
    <xf numFmtId="185" fontId="7" fillId="0" borderId="22" xfId="125" applyNumberFormat="1" applyFont="1" applyBorder="1" applyAlignment="1">
      <alignment horizontal="center" vertical="center" wrapText="1"/>
      <protection/>
    </xf>
    <xf numFmtId="185" fontId="7" fillId="0" borderId="29" xfId="125" applyNumberFormat="1" applyFont="1" applyBorder="1" applyAlignment="1">
      <alignment horizontal="center" vertical="center" wrapText="1"/>
      <protection/>
    </xf>
    <xf numFmtId="185" fontId="18" fillId="0" borderId="0" xfId="124" applyNumberFormat="1" applyFont="1" applyAlignment="1">
      <alignment vertical="center"/>
      <protection/>
    </xf>
    <xf numFmtId="0" fontId="7" fillId="0" borderId="0" xfId="124" applyFont="1" applyAlignment="1">
      <alignment horizontal="right"/>
      <protection/>
    </xf>
    <xf numFmtId="0" fontId="0" fillId="0" borderId="0" xfId="134" applyFill="1" applyAlignment="1">
      <alignment vertical="center"/>
      <protection/>
    </xf>
    <xf numFmtId="0" fontId="0" fillId="0" borderId="0" xfId="134" applyFill="1" applyAlignment="1">
      <alignment horizontal="center" vertical="center"/>
      <protection/>
    </xf>
    <xf numFmtId="187" fontId="0" fillId="0" borderId="0" xfId="134" applyNumberFormat="1" applyFill="1" applyAlignment="1">
      <alignment horizontal="center" vertical="center"/>
      <protection/>
    </xf>
    <xf numFmtId="0" fontId="0" fillId="0" borderId="10" xfId="134" applyFont="1" applyFill="1" applyBorder="1" applyAlignment="1">
      <alignment vertical="center"/>
      <protection/>
    </xf>
    <xf numFmtId="0" fontId="0" fillId="0" borderId="10" xfId="134" applyFont="1" applyFill="1" applyBorder="1" applyAlignment="1">
      <alignment horizontal="center" vertical="center"/>
      <protection/>
    </xf>
    <xf numFmtId="0" fontId="0" fillId="0" borderId="10" xfId="134" applyFont="1" applyFill="1" applyBorder="1" applyAlignment="1">
      <alignment horizontal="center" vertical="center"/>
      <protection/>
    </xf>
    <xf numFmtId="187" fontId="0" fillId="0" borderId="10" xfId="134" applyNumberFormat="1" applyFont="1" applyFill="1" applyBorder="1" applyAlignment="1">
      <alignment horizontal="center" vertical="center"/>
      <protection/>
    </xf>
    <xf numFmtId="0" fontId="24" fillId="0" borderId="0" xfId="134" applyFont="1" applyFill="1" applyAlignment="1">
      <alignment horizontal="center" vertical="center"/>
      <protection/>
    </xf>
    <xf numFmtId="0" fontId="13" fillId="0" borderId="0" xfId="134" applyFont="1" applyFill="1" applyBorder="1" applyAlignment="1">
      <alignment horizontal="left" vertical="center"/>
      <protection/>
    </xf>
    <xf numFmtId="0" fontId="0" fillId="0" borderId="0" xfId="134" applyFont="1" applyFill="1" applyBorder="1" applyAlignment="1">
      <alignment horizontal="center" vertical="center"/>
      <protection/>
    </xf>
    <xf numFmtId="0" fontId="10" fillId="0" borderId="0" xfId="134" applyFont="1" applyFill="1" applyAlignment="1">
      <alignment horizontal="center" vertical="center"/>
      <protection/>
    </xf>
    <xf numFmtId="187" fontId="13" fillId="0" borderId="35" xfId="134" applyNumberFormat="1" applyFont="1" applyFill="1" applyBorder="1" applyAlignment="1">
      <alignment horizontal="center" vertical="center"/>
      <protection/>
    </xf>
    <xf numFmtId="0" fontId="13" fillId="0" borderId="10" xfId="134" applyFont="1" applyFill="1" applyBorder="1" applyAlignment="1">
      <alignment horizontal="center" vertical="center"/>
      <protection/>
    </xf>
    <xf numFmtId="180" fontId="13" fillId="0" borderId="10" xfId="134" applyNumberFormat="1" applyFont="1" applyFill="1" applyBorder="1" applyAlignment="1">
      <alignment horizontal="center" vertical="center" wrapText="1"/>
      <protection/>
    </xf>
    <xf numFmtId="180" fontId="10" fillId="0" borderId="10" xfId="134" applyNumberFormat="1" applyFont="1" applyFill="1" applyBorder="1" applyAlignment="1">
      <alignment horizontal="center" vertical="center" wrapText="1"/>
      <protection/>
    </xf>
    <xf numFmtId="187" fontId="13" fillId="0" borderId="10" xfId="134" applyNumberFormat="1" applyFont="1" applyFill="1" applyBorder="1" applyAlignment="1">
      <alignment horizontal="center" vertical="center" wrapText="1"/>
      <protection/>
    </xf>
    <xf numFmtId="0" fontId="35" fillId="0" borderId="32" xfId="134" applyFont="1" applyFill="1" applyBorder="1" applyAlignment="1">
      <alignment horizontal="left" vertical="center" shrinkToFit="1"/>
      <protection/>
    </xf>
    <xf numFmtId="183" fontId="13" fillId="0" borderId="41" xfId="134" applyNumberFormat="1" applyFont="1" applyFill="1" applyBorder="1" applyAlignment="1">
      <alignment horizontal="center" vertical="center"/>
      <protection/>
    </xf>
    <xf numFmtId="0" fontId="13" fillId="22" borderId="10" xfId="134" applyFont="1" applyFill="1" applyBorder="1" applyAlignment="1">
      <alignment horizontal="center" vertical="center"/>
      <protection/>
    </xf>
    <xf numFmtId="0" fontId="0" fillId="5" borderId="0" xfId="134" applyFill="1" applyAlignment="1">
      <alignment horizontal="center" vertical="center"/>
      <protection/>
    </xf>
    <xf numFmtId="183" fontId="13" fillId="0" borderId="32" xfId="134" applyNumberFormat="1" applyFont="1" applyFill="1" applyBorder="1" applyAlignment="1">
      <alignment horizontal="center" vertical="center"/>
      <protection/>
    </xf>
    <xf numFmtId="180" fontId="13" fillId="0" borderId="32" xfId="134" applyNumberFormat="1" applyFont="1" applyFill="1" applyBorder="1" applyAlignment="1">
      <alignment horizontal="center" vertical="center"/>
      <protection/>
    </xf>
    <xf numFmtId="0" fontId="0" fillId="0" borderId="10" xfId="134" applyFont="1" applyFill="1" applyBorder="1" applyAlignment="1">
      <alignment vertical="center" shrinkToFit="1"/>
      <protection/>
    </xf>
    <xf numFmtId="183" fontId="13" fillId="0" borderId="10" xfId="134" applyNumberFormat="1" applyFont="1" applyFill="1" applyBorder="1" applyAlignment="1">
      <alignment horizontal="center" vertical="center"/>
      <protection/>
    </xf>
    <xf numFmtId="0" fontId="0" fillId="0" borderId="10" xfId="134" applyFill="1" applyBorder="1" applyAlignment="1">
      <alignment horizontal="center" vertical="center"/>
      <protection/>
    </xf>
    <xf numFmtId="0" fontId="13" fillId="0" borderId="10" xfId="134" applyFont="1" applyFill="1" applyBorder="1" applyAlignment="1">
      <alignment vertical="center" shrinkToFit="1"/>
      <protection/>
    </xf>
    <xf numFmtId="183" fontId="13" fillId="22" borderId="10" xfId="134" applyNumberFormat="1" applyFont="1" applyFill="1" applyBorder="1" applyAlignment="1">
      <alignment horizontal="center" vertical="center"/>
      <protection/>
    </xf>
    <xf numFmtId="0" fontId="0" fillId="26" borderId="10" xfId="134" applyFill="1" applyBorder="1" applyAlignment="1">
      <alignment horizontal="center" vertical="center"/>
      <protection/>
    </xf>
    <xf numFmtId="0" fontId="8" fillId="5" borderId="10" xfId="134" applyFont="1" applyFill="1" applyBorder="1" applyAlignment="1">
      <alignment horizontal="center" vertical="center"/>
      <protection/>
    </xf>
    <xf numFmtId="0" fontId="39" fillId="0" borderId="10" xfId="134" applyFont="1" applyFill="1" applyBorder="1" applyAlignment="1">
      <alignment vertical="center" shrinkToFit="1"/>
      <protection/>
    </xf>
    <xf numFmtId="0" fontId="0" fillId="5" borderId="10" xfId="134" applyFill="1" applyBorder="1" applyAlignment="1">
      <alignment horizontal="center" vertical="center"/>
      <protection/>
    </xf>
    <xf numFmtId="0" fontId="0" fillId="0" borderId="32" xfId="134" applyFont="1" applyFill="1" applyBorder="1" applyAlignment="1">
      <alignment vertical="center" shrinkToFit="1"/>
      <protection/>
    </xf>
    <xf numFmtId="0" fontId="0" fillId="0" borderId="42" xfId="134" applyFont="1" applyFill="1" applyBorder="1" applyAlignment="1">
      <alignment horizontal="left" vertical="center"/>
      <protection/>
    </xf>
    <xf numFmtId="0" fontId="0" fillId="0" borderId="42" xfId="134" applyFill="1" applyBorder="1" applyAlignment="1">
      <alignment horizontal="left" vertical="center"/>
      <protection/>
    </xf>
    <xf numFmtId="183" fontId="0" fillId="0" borderId="0" xfId="134" applyNumberFormat="1" applyFill="1" applyAlignment="1">
      <alignment horizontal="center" vertical="center"/>
      <protection/>
    </xf>
    <xf numFmtId="0" fontId="0" fillId="0" borderId="0" xfId="134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41" fillId="0" borderId="0" xfId="0" applyFont="1" applyFill="1" applyAlignment="1">
      <alignment horizontal="justify" vertical="center"/>
    </xf>
    <xf numFmtId="0" fontId="42" fillId="0" borderId="0" xfId="0" applyFont="1" applyAlignment="1">
      <alignment horizontal="justify" vertical="center"/>
    </xf>
  </cellXfs>
  <cellStyles count="142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40% - 着色 3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_2013年财政支出预算表1" xfId="53"/>
    <cellStyle name="着色 5" xfId="54"/>
    <cellStyle name="标题 1 2" xfId="55"/>
    <cellStyle name="60% - 着色 4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60% - 着色 1" xfId="62"/>
    <cellStyle name="60% - 强调文字颜色 4 2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适中 2" xfId="78"/>
    <cellStyle name="20% - 着色 3" xfId="79"/>
    <cellStyle name="40% - 强调文字颜色 6" xfId="80"/>
    <cellStyle name="60% - 强调文字颜色 6" xfId="81"/>
    <cellStyle name="解释性文本 2" xfId="82"/>
    <cellStyle name="40% - 着色 1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60% - 着色 5" xfId="90"/>
    <cellStyle name="20% - 强调文字颜色 6 2" xfId="91"/>
    <cellStyle name="20% - 着色 4" xfId="92"/>
    <cellStyle name="着色 1" xfId="93"/>
    <cellStyle name="20% - 着色 5" xfId="94"/>
    <cellStyle name="着色 2" xfId="95"/>
    <cellStyle name="20% - 着色 6" xfId="96"/>
    <cellStyle name="40% - 强调文字颜色 1 2" xfId="97"/>
    <cellStyle name="40% - 强调文字颜色 2 2" xfId="98"/>
    <cellStyle name="40% - 强调文字颜色 3 2" xfId="99"/>
    <cellStyle name="40% - 强调文字颜色 6 2" xfId="100"/>
    <cellStyle name="40% - 着色 2" xfId="101"/>
    <cellStyle name="40% - 着色 4" xfId="102"/>
    <cellStyle name="40% - 着色 5" xfId="103"/>
    <cellStyle name="40% - 着色 6" xfId="104"/>
    <cellStyle name="着色 6" xfId="105"/>
    <cellStyle name="60% - 强调文字颜色 1 2" xfId="106"/>
    <cellStyle name="常规 5" xfId="107"/>
    <cellStyle name="60% - 强调文字颜色 2 2" xfId="108"/>
    <cellStyle name="60% - 强调文字颜色 3 2" xfId="109"/>
    <cellStyle name="好_中央国有资本经营预算表" xfId="110"/>
    <cellStyle name="60% - 强调文字颜色 5 2" xfId="111"/>
    <cellStyle name="60% - 强调文字颜色 6 2" xfId="112"/>
    <cellStyle name="60% - 着色 6" xfId="113"/>
    <cellStyle name="标题 2 2" xfId="114"/>
    <cellStyle name="标题 3 2" xfId="115"/>
    <cellStyle name="标题 4 2" xfId="116"/>
    <cellStyle name="标题 5" xfId="117"/>
    <cellStyle name="差 2" xfId="118"/>
    <cellStyle name="差_中央国有资本经营预算表" xfId="119"/>
    <cellStyle name="常规 10" xfId="120"/>
    <cellStyle name="常规 11" xfId="121"/>
    <cellStyle name="常规 12" xfId="122"/>
    <cellStyle name="常规 13" xfId="123"/>
    <cellStyle name="常规 14" xfId="124"/>
    <cellStyle name="常规 14_2019年预算简表12.17（人大常委会附表）" xfId="125"/>
    <cellStyle name="常规 2" xfId="126"/>
    <cellStyle name="常规 3 2" xfId="127"/>
    <cellStyle name="常规 3_2020年预算简表(曾阳)" xfId="128"/>
    <cellStyle name="常规 4" xfId="129"/>
    <cellStyle name="常规 7" xfId="130"/>
    <cellStyle name="常规 8" xfId="131"/>
    <cellStyle name="常规 9" xfId="132"/>
    <cellStyle name="常规_1月收入" xfId="133"/>
    <cellStyle name="常规_2013年财政收入预算表" xfId="134"/>
    <cellStyle name="常规_2013年财政支出预算表1_2020年预算简表(曾阳)" xfId="135"/>
    <cellStyle name="常规_2018年县直单位一般公共预算非税收入计划表" xfId="136"/>
    <cellStyle name="常规_中央国有资本经营预算表" xfId="137"/>
    <cellStyle name="好 2" xfId="138"/>
    <cellStyle name="汇总 2" xfId="139"/>
    <cellStyle name="检查单元格 2" xfId="140"/>
    <cellStyle name="警告文本 2" xfId="141"/>
    <cellStyle name="链接单元格 2" xfId="142"/>
    <cellStyle name="强调文字颜色 1 2" xfId="143"/>
    <cellStyle name="强调文字颜色 2 2" xfId="144"/>
    <cellStyle name="强调文字颜色 3 2" xfId="145"/>
    <cellStyle name="强调文字颜色 4 2" xfId="146"/>
    <cellStyle name="强调文字颜色 5 2" xfId="147"/>
    <cellStyle name="强调文字颜色 6 2" xfId="148"/>
    <cellStyle name="输入 2" xfId="149"/>
    <cellStyle name="着色 3" xfId="150"/>
    <cellStyle name="注释 2" xfId="151"/>
    <cellStyle name="常规_2017年县级预算表（公开）" xfId="152"/>
    <cellStyle name="常规_Sheet3" xfId="153"/>
    <cellStyle name="常规_2012年预算公开分析表（26个部门财政拨款三公经费）" xfId="154"/>
    <cellStyle name="常规_全省收入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1"/>
  <sheetViews>
    <sheetView zoomScaleSheetLayoutView="100" workbookViewId="0" topLeftCell="A13">
      <selection activeCell="A25" sqref="A25"/>
    </sheetView>
  </sheetViews>
  <sheetFormatPr defaultColWidth="9.00390625" defaultRowHeight="14.25"/>
  <cols>
    <col min="1" max="1" width="54.625" style="0" customWidth="1"/>
  </cols>
  <sheetData>
    <row r="2" ht="34.5" customHeight="1">
      <c r="A2" s="369" t="s">
        <v>0</v>
      </c>
    </row>
    <row r="3" ht="24.75" customHeight="1">
      <c r="A3" s="370" t="s">
        <v>1</v>
      </c>
    </row>
    <row r="4" ht="24.75" customHeight="1">
      <c r="A4" s="370" t="s">
        <v>2</v>
      </c>
    </row>
    <row r="5" ht="24.75" customHeight="1">
      <c r="A5" s="370" t="s">
        <v>3</v>
      </c>
    </row>
    <row r="6" ht="24.75" customHeight="1">
      <c r="A6" s="370" t="s">
        <v>4</v>
      </c>
    </row>
    <row r="7" ht="24.75" customHeight="1">
      <c r="A7" s="370" t="s">
        <v>5</v>
      </c>
    </row>
    <row r="8" ht="24.75" customHeight="1">
      <c r="A8" s="370" t="s">
        <v>6</v>
      </c>
    </row>
    <row r="9" ht="24.75" customHeight="1">
      <c r="A9" s="370" t="s">
        <v>7</v>
      </c>
    </row>
    <row r="10" ht="24.75" customHeight="1">
      <c r="A10" s="370" t="s">
        <v>8</v>
      </c>
    </row>
    <row r="11" ht="24.75" customHeight="1">
      <c r="A11" s="370" t="s">
        <v>9</v>
      </c>
    </row>
    <row r="12" s="367" customFormat="1" ht="24.75" customHeight="1">
      <c r="A12" s="371" t="s">
        <v>10</v>
      </c>
    </row>
    <row r="13" ht="24.75" customHeight="1">
      <c r="A13" s="370" t="s">
        <v>11</v>
      </c>
    </row>
    <row r="14" ht="24.75" customHeight="1">
      <c r="A14" s="370" t="s">
        <v>12</v>
      </c>
    </row>
    <row r="15" ht="24.75" customHeight="1">
      <c r="A15" s="370" t="s">
        <v>13</v>
      </c>
    </row>
    <row r="16" ht="24.75" customHeight="1">
      <c r="A16" s="370" t="s">
        <v>14</v>
      </c>
    </row>
    <row r="17" ht="24.75" customHeight="1">
      <c r="A17" s="370" t="s">
        <v>15</v>
      </c>
    </row>
    <row r="18" ht="24.75" customHeight="1">
      <c r="A18" s="370" t="s">
        <v>16</v>
      </c>
    </row>
    <row r="19" ht="24.75" customHeight="1">
      <c r="A19" s="370" t="s">
        <v>17</v>
      </c>
    </row>
    <row r="20" ht="24.75" customHeight="1">
      <c r="A20" s="370" t="s">
        <v>18</v>
      </c>
    </row>
    <row r="21" ht="24.75" customHeight="1">
      <c r="A21" s="370" t="s">
        <v>19</v>
      </c>
    </row>
    <row r="22" ht="24.75" customHeight="1">
      <c r="A22" s="370" t="s">
        <v>20</v>
      </c>
    </row>
    <row r="23" ht="24.75" customHeight="1">
      <c r="A23" s="370" t="s">
        <v>21</v>
      </c>
    </row>
    <row r="24" s="368" customFormat="1" ht="24.75" customHeight="1">
      <c r="A24" s="371" t="s">
        <v>22</v>
      </c>
    </row>
    <row r="25" s="367" customFormat="1" ht="24.75" customHeight="1">
      <c r="A25" s="371" t="s">
        <v>23</v>
      </c>
    </row>
    <row r="26" ht="24.75" customHeight="1">
      <c r="A26" s="370" t="s">
        <v>24</v>
      </c>
    </row>
    <row r="27" ht="24.75" customHeight="1">
      <c r="A27" s="370" t="s">
        <v>25</v>
      </c>
    </row>
    <row r="28" ht="24.75" customHeight="1">
      <c r="A28" s="370" t="s">
        <v>26</v>
      </c>
    </row>
    <row r="29" ht="24.75" customHeight="1">
      <c r="A29" s="370" t="s">
        <v>27</v>
      </c>
    </row>
    <row r="30" ht="24.75" customHeight="1">
      <c r="A30" s="370" t="s">
        <v>28</v>
      </c>
    </row>
    <row r="31" ht="14.25">
      <c r="A31" s="372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C2" sqref="A1:D65536"/>
    </sheetView>
  </sheetViews>
  <sheetFormatPr defaultColWidth="8.625" defaultRowHeight="14.25"/>
  <cols>
    <col min="1" max="1" width="43.875" style="0" customWidth="1"/>
    <col min="2" max="2" width="40.625" style="0" customWidth="1"/>
  </cols>
  <sheetData>
    <row r="1" spans="1:4" ht="22.5">
      <c r="A1" s="170" t="s">
        <v>1413</v>
      </c>
      <c r="B1" s="170"/>
      <c r="C1" s="170"/>
      <c r="D1" s="170"/>
    </row>
    <row r="2" spans="1:4" ht="22.5">
      <c r="A2" s="170"/>
      <c r="B2" s="171" t="s">
        <v>31</v>
      </c>
      <c r="C2" s="170"/>
      <c r="D2" s="170"/>
    </row>
    <row r="3" spans="1:2" ht="21.75" customHeight="1">
      <c r="A3" s="172" t="s">
        <v>1385</v>
      </c>
      <c r="B3" s="172" t="s">
        <v>129</v>
      </c>
    </row>
    <row r="4" spans="1:2" ht="21.75" customHeight="1">
      <c r="A4" s="173" t="s">
        <v>1387</v>
      </c>
      <c r="B4" s="174">
        <f>SUM(B5:B8)</f>
        <v>116300</v>
      </c>
    </row>
    <row r="5" spans="1:2" ht="21.75" customHeight="1">
      <c r="A5" s="173" t="s">
        <v>1389</v>
      </c>
      <c r="B5" s="174">
        <v>116100</v>
      </c>
    </row>
    <row r="6" spans="1:2" ht="21.75" customHeight="1">
      <c r="A6" s="173" t="s">
        <v>1391</v>
      </c>
      <c r="B6" s="174"/>
    </row>
    <row r="7" spans="1:2" ht="21.75" customHeight="1">
      <c r="A7" s="173" t="s">
        <v>1393</v>
      </c>
      <c r="B7" s="174">
        <v>200</v>
      </c>
    </row>
    <row r="8" spans="1:2" ht="21.75" customHeight="1">
      <c r="A8" s="173" t="s">
        <v>1394</v>
      </c>
      <c r="B8" s="174"/>
    </row>
    <row r="9" spans="1:2" ht="21.75" customHeight="1">
      <c r="A9" s="175" t="s">
        <v>1395</v>
      </c>
      <c r="B9" s="174">
        <f>SUM(B10)</f>
        <v>0</v>
      </c>
    </row>
    <row r="10" spans="1:2" ht="21.75" customHeight="1">
      <c r="A10" s="176" t="s">
        <v>1396</v>
      </c>
      <c r="B10" s="174"/>
    </row>
    <row r="11" spans="1:2" ht="21.75" customHeight="1">
      <c r="A11" s="177" t="s">
        <v>1398</v>
      </c>
      <c r="B11" s="174">
        <f>SUM(B4,B9)</f>
        <v>116300</v>
      </c>
    </row>
    <row r="12" spans="1:2" ht="21.75" customHeight="1">
      <c r="A12" s="178" t="s">
        <v>1400</v>
      </c>
      <c r="B12" s="174"/>
    </row>
    <row r="13" spans="1:2" ht="21.75" customHeight="1">
      <c r="A13" s="174" t="s">
        <v>1402</v>
      </c>
      <c r="B13" s="174">
        <v>200</v>
      </c>
    </row>
    <row r="14" spans="1:2" ht="21.75" customHeight="1">
      <c r="A14" s="174" t="s">
        <v>1404</v>
      </c>
      <c r="B14" s="174"/>
    </row>
    <row r="15" spans="1:2" ht="21.75" customHeight="1">
      <c r="A15" s="174" t="s">
        <v>1406</v>
      </c>
      <c r="B15" s="174">
        <v>200</v>
      </c>
    </row>
    <row r="16" spans="1:2" ht="21.75" customHeight="1">
      <c r="A16" s="174" t="s">
        <v>1408</v>
      </c>
      <c r="B16" s="174">
        <v>66400</v>
      </c>
    </row>
    <row r="17" spans="1:2" ht="21.75" customHeight="1">
      <c r="A17" s="174" t="s">
        <v>1410</v>
      </c>
      <c r="B17" s="174"/>
    </row>
    <row r="18" spans="1:2" ht="21.75" customHeight="1">
      <c r="A18" s="177" t="s">
        <v>190</v>
      </c>
      <c r="B18" s="174">
        <f>SUM(B11,B13,B16,B17)</f>
        <v>182900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3">
      <selection activeCell="C7" sqref="C7"/>
    </sheetView>
  </sheetViews>
  <sheetFormatPr defaultColWidth="9.00390625" defaultRowHeight="14.25"/>
  <cols>
    <col min="1" max="1" width="47.25390625" style="0" customWidth="1"/>
    <col min="2" max="2" width="45.25390625" style="0" customWidth="1"/>
    <col min="3" max="3" width="24.25390625" style="0" customWidth="1"/>
  </cols>
  <sheetData>
    <row r="1" spans="1:3" ht="22.5">
      <c r="A1" s="169" t="s">
        <v>1414</v>
      </c>
      <c r="B1" s="169"/>
      <c r="C1" s="169"/>
    </row>
    <row r="2" spans="1:3" ht="22.5" customHeight="1">
      <c r="A2" s="170"/>
      <c r="B2" s="171" t="s">
        <v>31</v>
      </c>
      <c r="C2" s="170"/>
    </row>
    <row r="3" spans="1:2" ht="24.75" customHeight="1">
      <c r="A3" s="172" t="s">
        <v>1385</v>
      </c>
      <c r="B3" s="172" t="s">
        <v>129</v>
      </c>
    </row>
    <row r="4" spans="1:2" ht="24.75" customHeight="1">
      <c r="A4" s="173" t="s">
        <v>1387</v>
      </c>
      <c r="B4" s="174">
        <f>SUM(B5:B8)</f>
        <v>116300</v>
      </c>
    </row>
    <row r="5" spans="1:2" ht="24.75" customHeight="1">
      <c r="A5" s="173" t="s">
        <v>1389</v>
      </c>
      <c r="B5" s="174">
        <v>116100</v>
      </c>
    </row>
    <row r="6" spans="1:2" ht="24.75" customHeight="1">
      <c r="A6" s="173" t="s">
        <v>1391</v>
      </c>
      <c r="B6" s="174"/>
    </row>
    <row r="7" spans="1:2" ht="24.75" customHeight="1">
      <c r="A7" s="173" t="s">
        <v>1393</v>
      </c>
      <c r="B7" s="174">
        <v>200</v>
      </c>
    </row>
    <row r="8" spans="1:2" ht="24.75" customHeight="1">
      <c r="A8" s="173" t="s">
        <v>1394</v>
      </c>
      <c r="B8" s="174"/>
    </row>
    <row r="9" spans="1:2" ht="24.75" customHeight="1">
      <c r="A9" s="175" t="s">
        <v>1395</v>
      </c>
      <c r="B9" s="174">
        <f>SUM(B10)</f>
        <v>0</v>
      </c>
    </row>
    <row r="10" spans="1:2" ht="24.75" customHeight="1">
      <c r="A10" s="176" t="s">
        <v>1396</v>
      </c>
      <c r="B10" s="174"/>
    </row>
    <row r="11" spans="1:2" ht="24.75" customHeight="1">
      <c r="A11" s="177" t="s">
        <v>1415</v>
      </c>
      <c r="B11" s="174">
        <f>SUM(B4,B9)</f>
        <v>116300</v>
      </c>
    </row>
    <row r="12" spans="1:2" ht="24.75" customHeight="1">
      <c r="A12" s="178" t="s">
        <v>1400</v>
      </c>
      <c r="B12" s="174"/>
    </row>
    <row r="13" spans="1:2" ht="24.75" customHeight="1">
      <c r="A13" s="174" t="s">
        <v>1402</v>
      </c>
      <c r="B13" s="174">
        <v>200</v>
      </c>
    </row>
    <row r="14" spans="1:2" ht="24.75" customHeight="1">
      <c r="A14" s="174" t="s">
        <v>1404</v>
      </c>
      <c r="B14" s="174"/>
    </row>
    <row r="15" spans="1:2" ht="24.75" customHeight="1">
      <c r="A15" s="174" t="s">
        <v>1406</v>
      </c>
      <c r="B15" s="174">
        <v>200</v>
      </c>
    </row>
    <row r="16" spans="1:2" ht="24.75" customHeight="1">
      <c r="A16" s="174" t="s">
        <v>1408</v>
      </c>
      <c r="B16" s="174">
        <v>66400</v>
      </c>
    </row>
    <row r="17" spans="1:2" ht="24.75" customHeight="1">
      <c r="A17" s="174" t="s">
        <v>1410</v>
      </c>
      <c r="B17" s="174"/>
    </row>
    <row r="18" spans="1:2" ht="24.75" customHeight="1">
      <c r="A18" s="177" t="s">
        <v>190</v>
      </c>
      <c r="B18" s="174">
        <f>SUM(B11,B13,B16,B17)</f>
        <v>182900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E6"/>
  <sheetViews>
    <sheetView workbookViewId="0" topLeftCell="A1">
      <selection activeCell="G6" sqref="G6"/>
    </sheetView>
  </sheetViews>
  <sheetFormatPr defaultColWidth="8.25390625" defaultRowHeight="14.25"/>
  <cols>
    <col min="1" max="1" width="8.25390625" style="155" customWidth="1"/>
    <col min="2" max="2" width="11.00390625" style="155" customWidth="1"/>
    <col min="3" max="3" width="25.75390625" style="155" customWidth="1"/>
    <col min="4" max="4" width="11.875" style="155" customWidth="1"/>
    <col min="5" max="5" width="21.75390625" style="155" customWidth="1"/>
    <col min="6" max="16384" width="8.25390625" style="155" customWidth="1"/>
  </cols>
  <sheetData>
    <row r="1" spans="1:5" ht="51" customHeight="1">
      <c r="A1" s="156" t="s">
        <v>1416</v>
      </c>
      <c r="B1" s="156"/>
      <c r="C1" s="156"/>
      <c r="D1" s="156"/>
      <c r="E1" s="156"/>
    </row>
    <row r="2" spans="1:5" ht="39.75" customHeight="1">
      <c r="A2" s="157"/>
      <c r="B2" s="157"/>
      <c r="C2" s="158"/>
      <c r="D2" s="159"/>
      <c r="E2" s="160" t="s">
        <v>31</v>
      </c>
    </row>
    <row r="3" spans="1:5" ht="39.75" customHeight="1">
      <c r="A3" s="161" t="s">
        <v>192</v>
      </c>
      <c r="B3" s="162" t="s">
        <v>1417</v>
      </c>
      <c r="C3" s="161" t="s">
        <v>194</v>
      </c>
      <c r="D3" s="161" t="s">
        <v>1418</v>
      </c>
      <c r="E3" s="161" t="s">
        <v>198</v>
      </c>
    </row>
    <row r="4" spans="1:5" ht="39.75" customHeight="1">
      <c r="A4" s="161">
        <v>1</v>
      </c>
      <c r="B4" s="161">
        <v>21208</v>
      </c>
      <c r="C4" s="163" t="s">
        <v>1419</v>
      </c>
      <c r="D4" s="161">
        <v>116100</v>
      </c>
      <c r="E4" s="163" t="s">
        <v>1420</v>
      </c>
    </row>
    <row r="5" spans="1:5" ht="39.75" customHeight="1">
      <c r="A5" s="161">
        <v>2</v>
      </c>
      <c r="B5" s="161">
        <v>21211</v>
      </c>
      <c r="C5" s="163" t="s">
        <v>1421</v>
      </c>
      <c r="D5" s="161">
        <v>200</v>
      </c>
      <c r="E5" s="163"/>
    </row>
    <row r="6" spans="1:5" ht="39.75" customHeight="1">
      <c r="A6" s="164" t="s">
        <v>124</v>
      </c>
      <c r="B6" s="165"/>
      <c r="C6" s="166"/>
      <c r="D6" s="167">
        <f>SUM(D4:D5)</f>
        <v>116300</v>
      </c>
      <c r="E6" s="168"/>
    </row>
    <row r="7" ht="15.75" customHeight="1"/>
  </sheetData>
  <sheetProtection/>
  <mergeCells count="2">
    <mergeCell ref="A1:E1"/>
    <mergeCell ref="A6:C6"/>
  </mergeCells>
  <printOptions horizontalCentered="1"/>
  <pageMargins left="0.7479166666666667" right="0.7479166666666667" top="0.9840277777777777" bottom="0.9840277777777777" header="0.5111111111111111" footer="0.5111111111111111"/>
  <pageSetup firstPageNumber="29" useFirstPageNumber="1" horizontalDpi="600" verticalDpi="600" orientation="portrait" paperSize="9"/>
  <headerFooter scaleWithDoc="0" alignWithMargins="0">
    <oddHeader>&amp;R附表6</oddHeader>
    <oddFooter>&amp;C&amp;"Times New Roman,常规"&amp;10&amp;P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workbookViewId="0" topLeftCell="A1">
      <selection activeCell="C9" sqref="C9"/>
    </sheetView>
  </sheetViews>
  <sheetFormatPr defaultColWidth="8.625" defaultRowHeight="14.25"/>
  <cols>
    <col min="1" max="1" width="51.25390625" style="0" customWidth="1"/>
    <col min="2" max="2" width="37.875" style="0" customWidth="1"/>
    <col min="3" max="3" width="43.375" style="0" customWidth="1"/>
    <col min="4" max="4" width="11.875" style="0" customWidth="1"/>
  </cols>
  <sheetData>
    <row r="1" spans="1:2" ht="40.5" customHeight="1">
      <c r="A1" s="138"/>
      <c r="B1" s="139"/>
    </row>
    <row r="2" spans="1:2" ht="19.5" customHeight="1">
      <c r="A2" s="140" t="s">
        <v>1422</v>
      </c>
      <c r="B2" s="140"/>
    </row>
    <row r="3" spans="1:2" ht="19.5" customHeight="1">
      <c r="A3" s="141"/>
      <c r="B3" s="142" t="s">
        <v>31</v>
      </c>
    </row>
    <row r="4" spans="1:2" ht="19.5" customHeight="1">
      <c r="A4" s="150" t="s">
        <v>1423</v>
      </c>
      <c r="B4" s="151" t="s">
        <v>1424</v>
      </c>
    </row>
    <row r="5" spans="1:2" ht="19.5" customHeight="1">
      <c r="A5" s="152"/>
      <c r="B5" s="153"/>
    </row>
    <row r="6" spans="1:2" ht="19.5" customHeight="1">
      <c r="A6" s="79"/>
      <c r="B6" s="79"/>
    </row>
    <row r="7" spans="1:2" ht="19.5" customHeight="1">
      <c r="A7" s="79" t="s">
        <v>190</v>
      </c>
      <c r="B7" s="154">
        <v>0</v>
      </c>
    </row>
    <row r="8" ht="19.5" customHeight="1">
      <c r="A8" t="s">
        <v>1425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28.125" style="0" customWidth="1"/>
    <col min="2" max="2" width="49.75390625" style="0" customWidth="1"/>
  </cols>
  <sheetData>
    <row r="1" spans="1:2" ht="14.25">
      <c r="A1" s="138"/>
      <c r="B1" s="139"/>
    </row>
    <row r="2" spans="1:2" ht="25.5">
      <c r="A2" s="140" t="s">
        <v>1426</v>
      </c>
      <c r="B2" s="140"/>
    </row>
    <row r="3" spans="1:2" ht="25.5" customHeight="1">
      <c r="A3" s="141"/>
      <c r="B3" s="142" t="s">
        <v>31</v>
      </c>
    </row>
    <row r="4" spans="1:2" ht="19.5" customHeight="1">
      <c r="A4" s="143" t="s">
        <v>1427</v>
      </c>
      <c r="B4" s="144" t="s">
        <v>1428</v>
      </c>
    </row>
    <row r="5" spans="1:2" ht="19.5" customHeight="1">
      <c r="A5" s="145"/>
      <c r="B5" s="146"/>
    </row>
    <row r="6" spans="1:2" ht="19.5" customHeight="1">
      <c r="A6" s="147"/>
      <c r="B6" s="147"/>
    </row>
    <row r="7" spans="1:2" ht="19.5" customHeight="1">
      <c r="A7" s="148" t="s">
        <v>190</v>
      </c>
      <c r="B7" s="148">
        <v>0</v>
      </c>
    </row>
    <row r="8" spans="1:2" ht="28.5" customHeight="1">
      <c r="A8" s="149" t="s">
        <v>1429</v>
      </c>
      <c r="B8" s="149"/>
    </row>
  </sheetData>
  <sheetProtection/>
  <mergeCells count="2">
    <mergeCell ref="A2:B2"/>
    <mergeCell ref="A8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J22"/>
  <sheetViews>
    <sheetView workbookViewId="0" topLeftCell="A10">
      <selection activeCell="D24" sqref="D24"/>
    </sheetView>
  </sheetViews>
  <sheetFormatPr defaultColWidth="9.00390625" defaultRowHeight="14.25"/>
  <cols>
    <col min="1" max="1" width="38.00390625" style="0" customWidth="1"/>
    <col min="2" max="5" width="20.50390625" style="0" customWidth="1"/>
    <col min="7" max="7" width="11.625" style="0" bestFit="1" customWidth="1"/>
    <col min="8" max="8" width="11.125" style="0" customWidth="1"/>
  </cols>
  <sheetData>
    <row r="1" spans="1:5" ht="59.25" customHeight="1">
      <c r="A1" s="109" t="s">
        <v>1430</v>
      </c>
      <c r="B1" s="109"/>
      <c r="C1" s="109"/>
      <c r="D1" s="109"/>
      <c r="E1" s="109"/>
    </row>
    <row r="2" spans="1:5" ht="21.75" customHeight="1">
      <c r="A2" s="109"/>
      <c r="B2" s="109"/>
      <c r="C2" s="109"/>
      <c r="D2" s="109"/>
      <c r="E2" s="97" t="s">
        <v>31</v>
      </c>
    </row>
    <row r="3" spans="1:5" ht="33.75" customHeight="1">
      <c r="A3" s="125" t="s">
        <v>1431</v>
      </c>
      <c r="B3" s="126" t="s">
        <v>124</v>
      </c>
      <c r="C3" s="127" t="s">
        <v>1432</v>
      </c>
      <c r="D3" s="128" t="s">
        <v>1433</v>
      </c>
      <c r="E3" s="126" t="s">
        <v>1434</v>
      </c>
    </row>
    <row r="4" spans="1:5" ht="27" customHeight="1">
      <c r="A4" s="129" t="s">
        <v>1435</v>
      </c>
      <c r="B4" s="130">
        <v>99156.886115</v>
      </c>
      <c r="C4" s="131">
        <v>44767.892493</v>
      </c>
      <c r="D4" s="130">
        <v>53270.991018</v>
      </c>
      <c r="E4" s="132">
        <v>1118.002604</v>
      </c>
    </row>
    <row r="5" spans="1:10" ht="31.5" customHeight="1">
      <c r="A5" s="133" t="s">
        <v>1436</v>
      </c>
      <c r="B5" s="130">
        <v>48580.460666</v>
      </c>
      <c r="C5" s="130">
        <v>14024.6266</v>
      </c>
      <c r="D5" s="130">
        <v>33580.831462</v>
      </c>
      <c r="E5" s="132">
        <v>975.0026039999999</v>
      </c>
      <c r="G5" s="134"/>
      <c r="H5" s="134"/>
      <c r="I5" s="134"/>
      <c r="J5" s="134"/>
    </row>
    <row r="6" spans="1:5" ht="31.5" customHeight="1">
      <c r="A6" s="133" t="s">
        <v>1437</v>
      </c>
      <c r="B6" s="130">
        <v>49601.9781</v>
      </c>
      <c r="C6" s="130">
        <v>30601.9781</v>
      </c>
      <c r="D6" s="130">
        <v>19000</v>
      </c>
      <c r="E6" s="132">
        <v>0</v>
      </c>
    </row>
    <row r="7" spans="1:5" ht="31.5" customHeight="1">
      <c r="A7" s="135" t="s">
        <v>1438</v>
      </c>
      <c r="B7" s="130">
        <v>305.493138</v>
      </c>
      <c r="C7" s="130">
        <v>102.347864</v>
      </c>
      <c r="D7" s="130">
        <v>78.145274</v>
      </c>
      <c r="E7" s="132">
        <v>125</v>
      </c>
    </row>
    <row r="8" spans="1:5" ht="31.5" customHeight="1">
      <c r="A8" s="135" t="s">
        <v>1439</v>
      </c>
      <c r="B8" s="130">
        <v>0</v>
      </c>
      <c r="C8" s="130">
        <v>0</v>
      </c>
      <c r="D8" s="136"/>
      <c r="E8" s="130">
        <v>0</v>
      </c>
    </row>
    <row r="9" spans="1:5" ht="31.5" customHeight="1">
      <c r="A9" s="135" t="s">
        <v>1440</v>
      </c>
      <c r="B9" s="130">
        <v>662.101429</v>
      </c>
      <c r="C9" s="130">
        <v>34.587146999999995</v>
      </c>
      <c r="D9" s="130">
        <v>612.014282</v>
      </c>
      <c r="E9" s="130">
        <v>15.5</v>
      </c>
    </row>
    <row r="10" spans="1:5" ht="31.5" customHeight="1">
      <c r="A10" s="135" t="s">
        <v>1441</v>
      </c>
      <c r="B10" s="130">
        <v>6.852782</v>
      </c>
      <c r="C10" s="130">
        <v>4.352782</v>
      </c>
      <c r="D10" s="130">
        <v>0</v>
      </c>
      <c r="E10" s="130">
        <v>2.5</v>
      </c>
    </row>
    <row r="11" spans="1:5" ht="31.5" customHeight="1">
      <c r="A11" s="135" t="s">
        <v>1442</v>
      </c>
      <c r="B11" s="130">
        <v>0</v>
      </c>
      <c r="C11" s="130">
        <v>0</v>
      </c>
      <c r="D11" s="130">
        <v>0</v>
      </c>
      <c r="E11" s="130">
        <v>0</v>
      </c>
    </row>
    <row r="12" spans="1:5" ht="31.5" customHeight="1">
      <c r="A12" s="135" t="s">
        <v>1443</v>
      </c>
      <c r="B12" s="130">
        <v>0</v>
      </c>
      <c r="C12" s="130">
        <v>0</v>
      </c>
      <c r="D12" s="130">
        <v>0</v>
      </c>
      <c r="E12" s="130">
        <v>0</v>
      </c>
    </row>
    <row r="13" spans="1:5" ht="31.5" customHeight="1">
      <c r="A13" s="133" t="s">
        <v>1444</v>
      </c>
      <c r="B13" s="130">
        <v>81949.047106</v>
      </c>
      <c r="C13" s="130">
        <v>28213.440058</v>
      </c>
      <c r="D13" s="130">
        <v>53118.304048000005</v>
      </c>
      <c r="E13" s="130">
        <v>617.303</v>
      </c>
    </row>
    <row r="14" spans="1:5" ht="31.5" customHeight="1">
      <c r="A14" s="133" t="s">
        <v>1445</v>
      </c>
      <c r="B14" s="130">
        <v>80806.744974</v>
      </c>
      <c r="C14" s="130">
        <v>28201.014306</v>
      </c>
      <c r="D14" s="130">
        <v>52167.127668</v>
      </c>
      <c r="E14" s="130">
        <v>438.603</v>
      </c>
    </row>
    <row r="15" spans="1:5" ht="31.5" customHeight="1">
      <c r="A15" s="133" t="s">
        <v>1446</v>
      </c>
      <c r="B15" s="130">
        <v>164.944491</v>
      </c>
      <c r="C15" s="130">
        <v>12.425752000000001</v>
      </c>
      <c r="D15" s="130">
        <v>151.01873899999998</v>
      </c>
      <c r="E15" s="130">
        <v>1.5</v>
      </c>
    </row>
    <row r="16" spans="1:5" ht="31.5" customHeight="1">
      <c r="A16" s="135" t="s">
        <v>1447</v>
      </c>
      <c r="B16" s="130">
        <v>818.157641</v>
      </c>
      <c r="C16" s="130">
        <v>0</v>
      </c>
      <c r="D16" s="130">
        <v>800.157641</v>
      </c>
      <c r="E16" s="130">
        <v>18</v>
      </c>
    </row>
    <row r="17" spans="1:5" ht="31.5" customHeight="1">
      <c r="A17" s="135" t="s">
        <v>1448</v>
      </c>
      <c r="B17" s="130">
        <v>0</v>
      </c>
      <c r="C17" s="130">
        <v>0</v>
      </c>
      <c r="D17" s="130">
        <v>0</v>
      </c>
      <c r="E17" s="130">
        <v>0</v>
      </c>
    </row>
    <row r="18" spans="1:5" ht="31.5" customHeight="1">
      <c r="A18" s="135" t="s">
        <v>1449</v>
      </c>
      <c r="B18" s="130">
        <v>0</v>
      </c>
      <c r="C18" s="130">
        <v>0</v>
      </c>
      <c r="D18" s="130">
        <v>0</v>
      </c>
      <c r="E18" s="130">
        <v>0</v>
      </c>
    </row>
    <row r="19" spans="1:5" ht="31.5" customHeight="1">
      <c r="A19" s="129" t="s">
        <v>1450</v>
      </c>
      <c r="B19" s="130">
        <v>17207.839009</v>
      </c>
      <c r="C19" s="130">
        <v>16554.452435</v>
      </c>
      <c r="D19" s="130">
        <v>152.68697</v>
      </c>
      <c r="E19" s="132">
        <v>500.699604</v>
      </c>
    </row>
    <row r="20" spans="1:5" ht="31.5" customHeight="1">
      <c r="A20" s="133" t="s">
        <v>1451</v>
      </c>
      <c r="B20" s="130">
        <v>110865.260273</v>
      </c>
      <c r="C20" s="130">
        <v>98523.937615</v>
      </c>
      <c r="D20" s="130">
        <v>5980.2276759999995</v>
      </c>
      <c r="E20" s="132">
        <v>6361.094982</v>
      </c>
    </row>
    <row r="22" ht="24.75" customHeight="1">
      <c r="B22" s="13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6">
      <selection activeCell="A1" sqref="A1:E13"/>
    </sheetView>
  </sheetViews>
  <sheetFormatPr defaultColWidth="8.625" defaultRowHeight="14.25"/>
  <cols>
    <col min="1" max="1" width="15.75390625" style="0" customWidth="1"/>
    <col min="2" max="5" width="15.625" style="0" customWidth="1"/>
  </cols>
  <sheetData>
    <row r="1" spans="1:5" ht="22.5">
      <c r="A1" s="109" t="s">
        <v>1452</v>
      </c>
      <c r="B1" s="109"/>
      <c r="C1" s="109"/>
      <c r="D1" s="109"/>
      <c r="E1" s="109"/>
    </row>
    <row r="2" spans="1:5" ht="14.25">
      <c r="A2" s="117"/>
      <c r="B2" s="117"/>
      <c r="C2" s="117"/>
      <c r="D2" s="117"/>
      <c r="E2" s="118" t="s">
        <v>31</v>
      </c>
    </row>
    <row r="3" spans="1:5" ht="27">
      <c r="A3" s="110" t="s">
        <v>1431</v>
      </c>
      <c r="B3" s="111" t="s">
        <v>124</v>
      </c>
      <c r="C3" s="112" t="s">
        <v>1432</v>
      </c>
      <c r="D3" s="113" t="s">
        <v>1433</v>
      </c>
      <c r="E3" s="111" t="s">
        <v>1434</v>
      </c>
    </row>
    <row r="4" spans="1:5" ht="27">
      <c r="A4" s="114" t="s">
        <v>1436</v>
      </c>
      <c r="B4" s="115">
        <v>48580.460666</v>
      </c>
      <c r="C4" s="115">
        <v>14024.6266</v>
      </c>
      <c r="D4" s="115">
        <v>33580.831462</v>
      </c>
      <c r="E4" s="119">
        <v>975.0026039999999</v>
      </c>
    </row>
    <row r="5" spans="1:5" ht="27">
      <c r="A5" s="114" t="s">
        <v>1437</v>
      </c>
      <c r="B5" s="115">
        <v>49601.9781</v>
      </c>
      <c r="C5" s="115">
        <v>30601.9781</v>
      </c>
      <c r="D5" s="115">
        <v>19000</v>
      </c>
      <c r="E5" s="119">
        <v>0</v>
      </c>
    </row>
    <row r="6" spans="1:5" ht="27">
      <c r="A6" s="116" t="s">
        <v>1438</v>
      </c>
      <c r="B6" s="115">
        <v>305.493138</v>
      </c>
      <c r="C6" s="115">
        <v>102.347864</v>
      </c>
      <c r="D6" s="115">
        <v>78.145274</v>
      </c>
      <c r="E6" s="119">
        <v>125</v>
      </c>
    </row>
    <row r="7" spans="1:5" ht="27">
      <c r="A7" s="116" t="s">
        <v>1439</v>
      </c>
      <c r="B7" s="115">
        <v>0</v>
      </c>
      <c r="C7" s="115">
        <v>0</v>
      </c>
      <c r="D7" s="120"/>
      <c r="E7" s="115">
        <v>0</v>
      </c>
    </row>
    <row r="8" spans="1:5" ht="27">
      <c r="A8" s="116" t="s">
        <v>1440</v>
      </c>
      <c r="B8" s="115">
        <v>662.101429</v>
      </c>
      <c r="C8" s="115">
        <v>34.587146999999995</v>
      </c>
      <c r="D8" s="115">
        <v>612.014282</v>
      </c>
      <c r="E8" s="115">
        <v>15.5</v>
      </c>
    </row>
    <row r="9" spans="1:5" ht="27">
      <c r="A9" s="116" t="s">
        <v>1441</v>
      </c>
      <c r="B9" s="115">
        <v>6.852782</v>
      </c>
      <c r="C9" s="115">
        <v>4.352782</v>
      </c>
      <c r="D9" s="115">
        <v>0</v>
      </c>
      <c r="E9" s="115">
        <v>2.5</v>
      </c>
    </row>
    <row r="10" spans="1:5" ht="40.5">
      <c r="A10" s="116" t="s">
        <v>1442</v>
      </c>
      <c r="B10" s="115">
        <v>0</v>
      </c>
      <c r="C10" s="115">
        <v>0</v>
      </c>
      <c r="D10" s="115">
        <v>0</v>
      </c>
      <c r="E10" s="115">
        <v>0</v>
      </c>
    </row>
    <row r="11" spans="1:5" ht="40.5">
      <c r="A11" s="116" t="s">
        <v>1443</v>
      </c>
      <c r="B11" s="115">
        <v>0</v>
      </c>
      <c r="C11" s="115">
        <v>0</v>
      </c>
      <c r="D11" s="115">
        <v>0</v>
      </c>
      <c r="E11" s="115">
        <v>0</v>
      </c>
    </row>
    <row r="12" spans="1:5" ht="14.25">
      <c r="A12" s="121" t="s">
        <v>124</v>
      </c>
      <c r="B12" s="115">
        <v>99156.886115</v>
      </c>
      <c r="C12" s="122">
        <v>44767.892493</v>
      </c>
      <c r="D12" s="115">
        <v>53270.991018</v>
      </c>
      <c r="E12" s="119">
        <v>1118.002604</v>
      </c>
    </row>
    <row r="13" spans="1:5" ht="14.25">
      <c r="A13" s="123"/>
      <c r="B13" s="123"/>
      <c r="C13" s="123"/>
      <c r="D13" s="123"/>
      <c r="E13" s="123"/>
    </row>
    <row r="14" spans="1:5" ht="14.25">
      <c r="A14" s="124"/>
      <c r="B14" s="124"/>
      <c r="C14" s="124"/>
      <c r="D14" s="124"/>
      <c r="E14" s="124"/>
    </row>
    <row r="15" spans="1:5" ht="14.25">
      <c r="A15" s="124"/>
      <c r="B15" s="124"/>
      <c r="C15" s="124"/>
      <c r="D15" s="124"/>
      <c r="E15" s="124"/>
    </row>
    <row r="16" spans="1:5" ht="14.25">
      <c r="A16" s="124"/>
      <c r="B16" s="124"/>
      <c r="C16" s="124"/>
      <c r="D16" s="124"/>
      <c r="E16" s="124"/>
    </row>
    <row r="17" ht="14.25">
      <c r="F17" s="12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F7" sqref="F7"/>
    </sheetView>
  </sheetViews>
  <sheetFormatPr defaultColWidth="8.625" defaultRowHeight="14.25"/>
  <cols>
    <col min="1" max="5" width="15.625" style="0" customWidth="1"/>
  </cols>
  <sheetData>
    <row r="1" spans="1:5" ht="22.5">
      <c r="A1" s="109" t="s">
        <v>1453</v>
      </c>
      <c r="B1" s="109"/>
      <c r="C1" s="109"/>
      <c r="D1" s="109"/>
      <c r="E1" s="109"/>
    </row>
    <row r="2" spans="1:5" ht="22.5">
      <c r="A2" s="109"/>
      <c r="B2" s="109"/>
      <c r="C2" s="109"/>
      <c r="D2" s="109"/>
      <c r="E2" s="97" t="s">
        <v>31</v>
      </c>
    </row>
    <row r="3" spans="1:5" ht="27">
      <c r="A3" s="110" t="s">
        <v>1431</v>
      </c>
      <c r="B3" s="111" t="s">
        <v>124</v>
      </c>
      <c r="C3" s="112" t="s">
        <v>1432</v>
      </c>
      <c r="D3" s="113" t="s">
        <v>1433</v>
      </c>
      <c r="E3" s="111" t="s">
        <v>1434</v>
      </c>
    </row>
    <row r="4" spans="1:5" ht="27">
      <c r="A4" s="114" t="s">
        <v>1445</v>
      </c>
      <c r="B4" s="115">
        <v>80806.744974</v>
      </c>
      <c r="C4" s="115">
        <v>28201.014306</v>
      </c>
      <c r="D4" s="115">
        <v>52167.127668</v>
      </c>
      <c r="E4" s="115">
        <v>438.603</v>
      </c>
    </row>
    <row r="5" spans="1:5" ht="27">
      <c r="A5" s="114" t="s">
        <v>1446</v>
      </c>
      <c r="B5" s="115">
        <v>164.944491</v>
      </c>
      <c r="C5" s="115">
        <v>12.425752000000001</v>
      </c>
      <c r="D5" s="115">
        <v>151.01873899999998</v>
      </c>
      <c r="E5" s="115">
        <v>1.5</v>
      </c>
    </row>
    <row r="6" spans="1:5" ht="27">
      <c r="A6" s="116" t="s">
        <v>1447</v>
      </c>
      <c r="B6" s="115">
        <v>818.157641</v>
      </c>
      <c r="C6" s="115">
        <v>0</v>
      </c>
      <c r="D6" s="115">
        <v>800.157641</v>
      </c>
      <c r="E6" s="115">
        <v>18</v>
      </c>
    </row>
    <row r="7" spans="1:5" ht="40.5">
      <c r="A7" s="116" t="s">
        <v>1448</v>
      </c>
      <c r="B7" s="115">
        <v>0</v>
      </c>
      <c r="C7" s="115">
        <v>0</v>
      </c>
      <c r="D7" s="115">
        <v>0</v>
      </c>
      <c r="E7" s="115">
        <v>0</v>
      </c>
    </row>
    <row r="8" spans="1:5" ht="40.5">
      <c r="A8" s="116" t="s">
        <v>1449</v>
      </c>
      <c r="B8" s="115">
        <v>0</v>
      </c>
      <c r="C8" s="115">
        <v>0</v>
      </c>
      <c r="D8" s="115">
        <v>0</v>
      </c>
      <c r="E8" s="115">
        <v>0</v>
      </c>
    </row>
    <row r="9" spans="1:5" ht="14.25">
      <c r="A9" s="114" t="s">
        <v>124</v>
      </c>
      <c r="B9" s="115">
        <v>81949.047106</v>
      </c>
      <c r="C9" s="115">
        <v>28213.440058</v>
      </c>
      <c r="D9" s="115">
        <v>53118.304048000005</v>
      </c>
      <c r="E9" s="115">
        <v>617.303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D21"/>
  <sheetViews>
    <sheetView workbookViewId="0" topLeftCell="A1">
      <selection activeCell="F9" sqref="F9"/>
    </sheetView>
  </sheetViews>
  <sheetFormatPr defaultColWidth="9.00390625" defaultRowHeight="14.25"/>
  <cols>
    <col min="1" max="1" width="35.875" style="105" customWidth="1"/>
    <col min="2" max="2" width="24.625" style="105" customWidth="1"/>
    <col min="3" max="3" width="35.875" style="105" customWidth="1"/>
    <col min="4" max="4" width="21.25390625" style="105" customWidth="1"/>
    <col min="5" max="16384" width="9.00390625" style="105" customWidth="1"/>
  </cols>
  <sheetData>
    <row r="1" s="103" customFormat="1" ht="25.5" customHeight="1">
      <c r="D1" s="106"/>
    </row>
    <row r="2" spans="1:4" s="104" customFormat="1" ht="28.5" customHeight="1">
      <c r="A2" s="96" t="s">
        <v>1454</v>
      </c>
      <c r="B2" s="96"/>
      <c r="C2" s="96"/>
      <c r="D2" s="96"/>
    </row>
    <row r="3" s="103" customFormat="1" ht="21.75" customHeight="1">
      <c r="D3" s="106" t="s">
        <v>31</v>
      </c>
    </row>
    <row r="4" spans="1:4" s="104" customFormat="1" ht="21.75" customHeight="1">
      <c r="A4" s="107" t="s">
        <v>1455</v>
      </c>
      <c r="B4" s="108"/>
      <c r="C4" s="98" t="s">
        <v>1456</v>
      </c>
      <c r="D4" s="98"/>
    </row>
    <row r="5" spans="1:4" s="104" customFormat="1" ht="21.75" customHeight="1">
      <c r="A5" s="98" t="s">
        <v>1457</v>
      </c>
      <c r="B5" s="98" t="s">
        <v>129</v>
      </c>
      <c r="C5" s="98" t="s">
        <v>1457</v>
      </c>
      <c r="D5" s="98" t="s">
        <v>129</v>
      </c>
    </row>
    <row r="6" spans="1:4" s="104" customFormat="1" ht="21.75" customHeight="1">
      <c r="A6" s="99" t="s">
        <v>1458</v>
      </c>
      <c r="B6" s="99"/>
      <c r="C6" s="99" t="s">
        <v>1459</v>
      </c>
      <c r="D6" s="99"/>
    </row>
    <row r="7" spans="1:4" s="104" customFormat="1" ht="21.75" customHeight="1">
      <c r="A7" s="99" t="s">
        <v>1460</v>
      </c>
      <c r="B7" s="99">
        <v>839</v>
      </c>
      <c r="C7" s="99" t="s">
        <v>1461</v>
      </c>
      <c r="D7" s="99"/>
    </row>
    <row r="8" spans="1:4" s="104" customFormat="1" ht="21.75" customHeight="1">
      <c r="A8" s="99" t="s">
        <v>1462</v>
      </c>
      <c r="B8" s="99"/>
      <c r="C8" s="99" t="s">
        <v>1463</v>
      </c>
      <c r="D8" s="99"/>
    </row>
    <row r="9" spans="1:4" s="104" customFormat="1" ht="21.75" customHeight="1">
      <c r="A9" s="99" t="s">
        <v>1464</v>
      </c>
      <c r="B9" s="99"/>
      <c r="C9" s="100" t="s">
        <v>1465</v>
      </c>
      <c r="D9" s="99"/>
    </row>
    <row r="10" spans="1:4" s="104" customFormat="1" ht="21.75" customHeight="1">
      <c r="A10" s="99" t="s">
        <v>1466</v>
      </c>
      <c r="B10" s="99"/>
      <c r="C10" s="99" t="s">
        <v>1467</v>
      </c>
      <c r="D10" s="99"/>
    </row>
    <row r="11" spans="1:4" s="104" customFormat="1" ht="21.75" customHeight="1">
      <c r="A11" s="98"/>
      <c r="B11" s="99"/>
      <c r="C11" s="99" t="s">
        <v>1468</v>
      </c>
      <c r="D11" s="99"/>
    </row>
    <row r="12" spans="1:4" s="104" customFormat="1" ht="21.75" customHeight="1">
      <c r="A12" s="98"/>
      <c r="B12" s="99"/>
      <c r="C12" s="99"/>
      <c r="D12" s="99"/>
    </row>
    <row r="13" spans="1:4" s="104" customFormat="1" ht="21.75" customHeight="1">
      <c r="A13" s="98"/>
      <c r="B13" s="99"/>
      <c r="C13" s="99"/>
      <c r="D13" s="99"/>
    </row>
    <row r="14" spans="1:4" s="104" customFormat="1" ht="21.75" customHeight="1">
      <c r="A14" s="98"/>
      <c r="B14" s="99"/>
      <c r="C14" s="99"/>
      <c r="D14" s="99"/>
    </row>
    <row r="15" spans="1:4" s="104" customFormat="1" ht="21.75" customHeight="1">
      <c r="A15" s="98"/>
      <c r="B15" s="99"/>
      <c r="C15" s="99"/>
      <c r="D15" s="99"/>
    </row>
    <row r="16" spans="1:4" s="104" customFormat="1" ht="21.75" customHeight="1">
      <c r="A16" s="98"/>
      <c r="B16" s="99"/>
      <c r="C16" s="98"/>
      <c r="D16" s="99"/>
    </row>
    <row r="17" spans="1:4" s="104" customFormat="1" ht="21.75" customHeight="1">
      <c r="A17" s="101" t="s">
        <v>1397</v>
      </c>
      <c r="B17" s="99">
        <f>SUM(B6:B10)</f>
        <v>839</v>
      </c>
      <c r="C17" s="101" t="s">
        <v>1398</v>
      </c>
      <c r="D17" s="99">
        <f>SUM(D6:D11)</f>
        <v>0</v>
      </c>
    </row>
    <row r="18" spans="1:4" s="104" customFormat="1" ht="21.75" customHeight="1">
      <c r="A18" s="99" t="s">
        <v>1469</v>
      </c>
      <c r="B18" s="99"/>
      <c r="C18" s="101" t="s">
        <v>1470</v>
      </c>
      <c r="D18" s="99">
        <v>839</v>
      </c>
    </row>
    <row r="19" spans="1:4" s="104" customFormat="1" ht="21.75" customHeight="1">
      <c r="A19" s="99"/>
      <c r="B19" s="99"/>
      <c r="C19" s="99" t="s">
        <v>1471</v>
      </c>
      <c r="D19" s="99"/>
    </row>
    <row r="20" spans="1:4" s="104" customFormat="1" ht="21.75" customHeight="1">
      <c r="A20" s="99"/>
      <c r="B20" s="99"/>
      <c r="C20" s="99"/>
      <c r="D20" s="99"/>
    </row>
    <row r="21" spans="1:4" s="104" customFormat="1" ht="21.75" customHeight="1">
      <c r="A21" s="98" t="s">
        <v>1472</v>
      </c>
      <c r="B21" s="99">
        <f>SUM(B17:B18)</f>
        <v>839</v>
      </c>
      <c r="C21" s="98" t="s">
        <v>1473</v>
      </c>
      <c r="D21" s="99">
        <f>SUM(D17:D19)</f>
        <v>839</v>
      </c>
    </row>
  </sheetData>
  <sheetProtection/>
  <mergeCells count="3">
    <mergeCell ref="A2:D2"/>
    <mergeCell ref="A4:B4"/>
    <mergeCell ref="C4:D4"/>
  </mergeCells>
  <printOptions horizontalCentered="1"/>
  <pageMargins left="0.7479166666666667" right="0.7479166666666667" top="0.7868055555555555" bottom="0.7868055555555555" header="0.5111111111111111" footer="0.5111111111111111"/>
  <pageSetup firstPageNumber="31" useFirstPageNumber="1" horizontalDpi="600" verticalDpi="600" orientation="landscape" paperSize="9"/>
  <headerFooter scaleWithDoc="0" alignWithMargins="0">
    <oddHeader>&amp;R附表8</oddHeader>
    <oddFooter>&amp;C&amp;"Times New Roman,常规"&amp;10&amp;P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A1" sqref="A1:B19"/>
    </sheetView>
  </sheetViews>
  <sheetFormatPr defaultColWidth="8.625" defaultRowHeight="14.25"/>
  <cols>
    <col min="1" max="1" width="39.125" style="0" customWidth="1"/>
    <col min="2" max="2" width="33.125" style="0" customWidth="1"/>
  </cols>
  <sheetData>
    <row r="1" spans="1:4" ht="22.5">
      <c r="A1" s="96" t="s">
        <v>1474</v>
      </c>
      <c r="B1" s="96"/>
      <c r="C1" s="102"/>
      <c r="D1" s="102"/>
    </row>
    <row r="2" spans="1:4" ht="22.5">
      <c r="A2" s="96"/>
      <c r="B2" s="97" t="s">
        <v>31</v>
      </c>
      <c r="C2" s="102"/>
      <c r="D2" s="102"/>
    </row>
    <row r="3" spans="1:2" ht="14.25">
      <c r="A3" s="98" t="s">
        <v>1457</v>
      </c>
      <c r="B3" s="98" t="s">
        <v>129</v>
      </c>
    </row>
    <row r="4" spans="1:2" ht="14.25">
      <c r="A4" s="99" t="s">
        <v>1458</v>
      </c>
      <c r="B4" s="99"/>
    </row>
    <row r="5" spans="1:2" ht="14.25">
      <c r="A5" s="99" t="s">
        <v>1460</v>
      </c>
      <c r="B5" s="99">
        <v>839</v>
      </c>
    </row>
    <row r="6" spans="1:2" ht="14.25">
      <c r="A6" s="99" t="s">
        <v>1462</v>
      </c>
      <c r="B6" s="99"/>
    </row>
    <row r="7" spans="1:2" ht="14.25">
      <c r="A7" s="99" t="s">
        <v>1464</v>
      </c>
      <c r="B7" s="99"/>
    </row>
    <row r="8" spans="1:2" ht="14.25">
      <c r="A8" s="99" t="s">
        <v>1466</v>
      </c>
      <c r="B8" s="99"/>
    </row>
    <row r="9" spans="1:2" ht="14.25">
      <c r="A9" s="98"/>
      <c r="B9" s="99"/>
    </row>
    <row r="10" spans="1:2" ht="14.25">
      <c r="A10" s="98"/>
      <c r="B10" s="99"/>
    </row>
    <row r="11" spans="1:2" ht="14.25">
      <c r="A11" s="98"/>
      <c r="B11" s="99"/>
    </row>
    <row r="12" spans="1:2" ht="14.25">
      <c r="A12" s="98"/>
      <c r="B12" s="99"/>
    </row>
    <row r="13" spans="1:2" ht="14.25">
      <c r="A13" s="98"/>
      <c r="B13" s="99"/>
    </row>
    <row r="14" spans="1:2" ht="14.25">
      <c r="A14" s="98"/>
      <c r="B14" s="99"/>
    </row>
    <row r="15" spans="1:2" ht="14.25">
      <c r="A15" s="101" t="s">
        <v>1397</v>
      </c>
      <c r="B15" s="99">
        <f>SUM(B4:B8)</f>
        <v>839</v>
      </c>
    </row>
    <row r="16" spans="1:2" ht="14.25">
      <c r="A16" s="99" t="s">
        <v>1469</v>
      </c>
      <c r="B16" s="99"/>
    </row>
    <row r="17" spans="1:2" ht="14.25">
      <c r="A17" s="99"/>
      <c r="B17" s="99"/>
    </row>
    <row r="18" spans="1:2" ht="14.25">
      <c r="A18" s="99"/>
      <c r="B18" s="99"/>
    </row>
    <row r="19" spans="1:2" ht="14.25">
      <c r="A19" s="98" t="s">
        <v>1472</v>
      </c>
      <c r="B19" s="99">
        <f>SUM(B15:B16)</f>
        <v>839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46"/>
  <sheetViews>
    <sheetView workbookViewId="0" topLeftCell="A1">
      <pane xSplit="1" ySplit="4" topLeftCell="B9" activePane="bottomRight" state="frozen"/>
      <selection pane="bottomRight" activeCell="J7" sqref="J7"/>
    </sheetView>
  </sheetViews>
  <sheetFormatPr defaultColWidth="8.25390625" defaultRowHeight="14.25"/>
  <cols>
    <col min="1" max="1" width="19.50390625" style="331" customWidth="1"/>
    <col min="2" max="3" width="11.125" style="332" customWidth="1"/>
    <col min="4" max="4" width="11.125" style="332" hidden="1" customWidth="1"/>
    <col min="5" max="6" width="11.125" style="332" customWidth="1"/>
    <col min="7" max="7" width="11.125" style="333" customWidth="1"/>
    <col min="8" max="22" width="8.25390625" style="331" customWidth="1"/>
    <col min="23" max="214" width="30.875" style="331" customWidth="1"/>
    <col min="215" max="255" width="8.25390625" style="331" customWidth="1"/>
  </cols>
  <sheetData>
    <row r="1" spans="1:7" ht="14.25">
      <c r="A1" s="334"/>
      <c r="B1" s="335"/>
      <c r="C1" s="336"/>
      <c r="D1" s="336"/>
      <c r="E1" s="336"/>
      <c r="F1" s="336"/>
      <c r="G1" s="337"/>
    </row>
    <row r="2" spans="1:7" ht="30" customHeight="1">
      <c r="A2" s="338" t="s">
        <v>30</v>
      </c>
      <c r="B2" s="338"/>
      <c r="C2" s="338"/>
      <c r="D2" s="338"/>
      <c r="E2" s="338"/>
      <c r="F2" s="338"/>
      <c r="G2" s="338"/>
    </row>
    <row r="3" spans="1:7" ht="13.5" customHeight="1">
      <c r="A3" s="339"/>
      <c r="B3" s="340"/>
      <c r="C3" s="341"/>
      <c r="D3" s="341"/>
      <c r="E3" s="341"/>
      <c r="F3" s="342" t="s">
        <v>31</v>
      </c>
      <c r="G3" s="342"/>
    </row>
    <row r="4" spans="1:7" ht="33" customHeight="1">
      <c r="A4" s="343" t="s">
        <v>32</v>
      </c>
      <c r="B4" s="344" t="s">
        <v>33</v>
      </c>
      <c r="C4" s="344" t="s">
        <v>34</v>
      </c>
      <c r="D4" s="344" t="s">
        <v>35</v>
      </c>
      <c r="E4" s="344" t="s">
        <v>36</v>
      </c>
      <c r="F4" s="345" t="s">
        <v>37</v>
      </c>
      <c r="G4" s="346" t="s">
        <v>38</v>
      </c>
    </row>
    <row r="5" spans="1:9" ht="18" customHeight="1">
      <c r="A5" s="347" t="s">
        <v>39</v>
      </c>
      <c r="B5" s="348">
        <v>179654</v>
      </c>
      <c r="C5" s="349">
        <f>SUM(C6,C20)</f>
        <v>179654</v>
      </c>
      <c r="D5" s="350">
        <f>SUM(D6,D20)</f>
        <v>175720</v>
      </c>
      <c r="E5" s="349">
        <f>SUM(E6,E20)</f>
        <v>192466</v>
      </c>
      <c r="F5" s="351">
        <f>E5-B5</f>
        <v>12812</v>
      </c>
      <c r="G5" s="352">
        <f>F5/B5*100</f>
        <v>7.131486078795908</v>
      </c>
      <c r="I5" s="366"/>
    </row>
    <row r="6" spans="1:7" ht="18" customHeight="1">
      <c r="A6" s="353" t="s">
        <v>40</v>
      </c>
      <c r="B6" s="354">
        <v>127154</v>
      </c>
      <c r="C6" s="349">
        <f>SUM(C7,C8:C9,C10,C11:C19)</f>
        <v>127154</v>
      </c>
      <c r="D6" s="355">
        <f>SUM(D7,D8:D9,D10,D11:D19)</f>
        <v>123720</v>
      </c>
      <c r="E6" s="349">
        <f>SUM(E7,E8:E9,E10,E11:E19)</f>
        <v>139966</v>
      </c>
      <c r="F6" s="351">
        <f aca="true" t="shared" si="0" ref="F6:F43">E6-B6</f>
        <v>12812</v>
      </c>
      <c r="G6" s="352">
        <f aca="true" t="shared" si="1" ref="G6:G43">F6/B6*100</f>
        <v>10.0759708699687</v>
      </c>
    </row>
    <row r="7" spans="1:7" ht="18" customHeight="1">
      <c r="A7" s="356" t="s">
        <v>41</v>
      </c>
      <c r="B7" s="354">
        <v>41200</v>
      </c>
      <c r="C7" s="349">
        <v>41200</v>
      </c>
      <c r="D7" s="355">
        <v>37800</v>
      </c>
      <c r="E7" s="354">
        <v>45126</v>
      </c>
      <c r="F7" s="351">
        <f t="shared" si="0"/>
        <v>3926</v>
      </c>
      <c r="G7" s="352">
        <f t="shared" si="1"/>
        <v>9.529126213592233</v>
      </c>
    </row>
    <row r="8" spans="1:7" ht="18" customHeight="1">
      <c r="A8" s="356" t="s">
        <v>42</v>
      </c>
      <c r="B8" s="354"/>
      <c r="C8" s="349"/>
      <c r="D8" s="355"/>
      <c r="E8" s="354"/>
      <c r="F8" s="351">
        <f t="shared" si="0"/>
        <v>0</v>
      </c>
      <c r="G8" s="352"/>
    </row>
    <row r="9" spans="1:7" ht="18" customHeight="1">
      <c r="A9" s="356" t="s">
        <v>43</v>
      </c>
      <c r="B9" s="354">
        <v>10959</v>
      </c>
      <c r="C9" s="349">
        <v>10959</v>
      </c>
      <c r="D9" s="355">
        <v>10959</v>
      </c>
      <c r="E9" s="354">
        <v>12003</v>
      </c>
      <c r="F9" s="351">
        <f t="shared" si="0"/>
        <v>1044</v>
      </c>
      <c r="G9" s="352">
        <f t="shared" si="1"/>
        <v>9.526416643854366</v>
      </c>
    </row>
    <row r="10" spans="1:7" ht="18" customHeight="1">
      <c r="A10" s="356" t="s">
        <v>44</v>
      </c>
      <c r="B10" s="354">
        <v>3100</v>
      </c>
      <c r="C10" s="357">
        <v>3100</v>
      </c>
      <c r="D10" s="355">
        <v>3100</v>
      </c>
      <c r="E10" s="354">
        <v>3395</v>
      </c>
      <c r="F10" s="351">
        <f t="shared" si="0"/>
        <v>295</v>
      </c>
      <c r="G10" s="352">
        <f t="shared" si="1"/>
        <v>9.516129032258064</v>
      </c>
    </row>
    <row r="11" spans="1:7" ht="18" customHeight="1">
      <c r="A11" s="356" t="s">
        <v>45</v>
      </c>
      <c r="B11" s="354">
        <v>1130</v>
      </c>
      <c r="C11" s="357">
        <v>1130</v>
      </c>
      <c r="D11" s="355">
        <v>1130</v>
      </c>
      <c r="E11" s="354">
        <v>1238</v>
      </c>
      <c r="F11" s="351">
        <f t="shared" si="0"/>
        <v>108</v>
      </c>
      <c r="G11" s="352">
        <f t="shared" si="1"/>
        <v>9.557522123893806</v>
      </c>
    </row>
    <row r="12" spans="1:7" ht="18" customHeight="1">
      <c r="A12" s="356" t="s">
        <v>46</v>
      </c>
      <c r="B12" s="354">
        <v>7730</v>
      </c>
      <c r="C12" s="357">
        <v>7730</v>
      </c>
      <c r="D12" s="355">
        <v>7730</v>
      </c>
      <c r="E12" s="354">
        <v>8466</v>
      </c>
      <c r="F12" s="351">
        <f t="shared" si="0"/>
        <v>736</v>
      </c>
      <c r="G12" s="352">
        <f t="shared" si="1"/>
        <v>9.521345407503235</v>
      </c>
    </row>
    <row r="13" spans="1:7" ht="18" customHeight="1">
      <c r="A13" s="356" t="s">
        <v>47</v>
      </c>
      <c r="B13" s="354">
        <v>4200</v>
      </c>
      <c r="C13" s="357">
        <v>4200</v>
      </c>
      <c r="D13" s="355">
        <v>4200</v>
      </c>
      <c r="E13" s="354">
        <v>5196</v>
      </c>
      <c r="F13" s="351">
        <f t="shared" si="0"/>
        <v>996</v>
      </c>
      <c r="G13" s="352">
        <f t="shared" si="1"/>
        <v>23.714285714285715</v>
      </c>
    </row>
    <row r="14" spans="1:7" ht="18" customHeight="1">
      <c r="A14" s="356" t="s">
        <v>48</v>
      </c>
      <c r="B14" s="354">
        <v>2300</v>
      </c>
      <c r="C14" s="357">
        <v>2300</v>
      </c>
      <c r="D14" s="355">
        <v>2300</v>
      </c>
      <c r="E14" s="354">
        <v>2519</v>
      </c>
      <c r="F14" s="351">
        <f t="shared" si="0"/>
        <v>219</v>
      </c>
      <c r="G14" s="352">
        <f t="shared" si="1"/>
        <v>9.521739130434783</v>
      </c>
    </row>
    <row r="15" spans="1:7" ht="18" customHeight="1">
      <c r="A15" s="356" t="s">
        <v>49</v>
      </c>
      <c r="B15" s="354">
        <v>1530</v>
      </c>
      <c r="C15" s="357">
        <v>1530</v>
      </c>
      <c r="D15" s="355">
        <v>1530</v>
      </c>
      <c r="E15" s="354">
        <v>1676</v>
      </c>
      <c r="F15" s="351">
        <f t="shared" si="0"/>
        <v>146</v>
      </c>
      <c r="G15" s="352">
        <f t="shared" si="1"/>
        <v>9.542483660130719</v>
      </c>
    </row>
    <row r="16" spans="1:7" ht="18" customHeight="1">
      <c r="A16" s="356" t="s">
        <v>50</v>
      </c>
      <c r="B16" s="354">
        <v>21029</v>
      </c>
      <c r="C16" s="357">
        <v>21029</v>
      </c>
      <c r="D16" s="355">
        <v>21029</v>
      </c>
      <c r="E16" s="354">
        <v>23033</v>
      </c>
      <c r="F16" s="351">
        <f t="shared" si="0"/>
        <v>2004</v>
      </c>
      <c r="G16" s="352">
        <f t="shared" si="1"/>
        <v>9.529697084977888</v>
      </c>
    </row>
    <row r="17" spans="1:7" ht="18" customHeight="1">
      <c r="A17" s="356" t="s">
        <v>51</v>
      </c>
      <c r="B17" s="354">
        <v>3840</v>
      </c>
      <c r="C17" s="357">
        <v>3840</v>
      </c>
      <c r="D17" s="355">
        <v>3840</v>
      </c>
      <c r="E17" s="354">
        <v>4306</v>
      </c>
      <c r="F17" s="351">
        <f t="shared" si="0"/>
        <v>466</v>
      </c>
      <c r="G17" s="352">
        <f t="shared" si="1"/>
        <v>12.135416666666666</v>
      </c>
    </row>
    <row r="18" spans="1:7" ht="18" customHeight="1">
      <c r="A18" s="356" t="s">
        <v>52</v>
      </c>
      <c r="B18" s="354">
        <v>9600</v>
      </c>
      <c r="C18" s="357">
        <v>9600</v>
      </c>
      <c r="D18" s="355">
        <v>9600</v>
      </c>
      <c r="E18" s="354">
        <v>10515</v>
      </c>
      <c r="F18" s="351">
        <f t="shared" si="0"/>
        <v>915</v>
      </c>
      <c r="G18" s="352">
        <f t="shared" si="1"/>
        <v>9.53125</v>
      </c>
    </row>
    <row r="19" spans="1:7" ht="18" customHeight="1">
      <c r="A19" s="356" t="s">
        <v>53</v>
      </c>
      <c r="B19" s="354">
        <v>20536</v>
      </c>
      <c r="C19" s="357">
        <v>20536</v>
      </c>
      <c r="D19" s="355">
        <v>20502</v>
      </c>
      <c r="E19" s="354">
        <v>22493</v>
      </c>
      <c r="F19" s="351">
        <f t="shared" si="0"/>
        <v>1957</v>
      </c>
      <c r="G19" s="352">
        <f t="shared" si="1"/>
        <v>9.529606544604597</v>
      </c>
    </row>
    <row r="20" spans="1:7" ht="18" customHeight="1">
      <c r="A20" s="353" t="s">
        <v>54</v>
      </c>
      <c r="B20" s="354">
        <v>52500</v>
      </c>
      <c r="C20" s="349">
        <f>SUM(C21:C25)</f>
        <v>52500</v>
      </c>
      <c r="D20" s="358">
        <f>SUM(D21:D25)</f>
        <v>52000</v>
      </c>
      <c r="E20" s="349">
        <v>52500</v>
      </c>
      <c r="F20" s="351">
        <f t="shared" si="0"/>
        <v>0</v>
      </c>
      <c r="G20" s="352">
        <f t="shared" si="1"/>
        <v>0</v>
      </c>
    </row>
    <row r="21" spans="1:7" ht="18" customHeight="1">
      <c r="A21" s="356" t="s">
        <v>55</v>
      </c>
      <c r="B21" s="354">
        <v>8000</v>
      </c>
      <c r="C21" s="357">
        <v>8000</v>
      </c>
      <c r="D21" s="358">
        <v>8000</v>
      </c>
      <c r="E21" s="354">
        <v>7400</v>
      </c>
      <c r="F21" s="351">
        <f t="shared" si="0"/>
        <v>-600</v>
      </c>
      <c r="G21" s="352">
        <f t="shared" si="1"/>
        <v>-7.5</v>
      </c>
    </row>
    <row r="22" spans="1:7" ht="18" customHeight="1">
      <c r="A22" s="356" t="s">
        <v>56</v>
      </c>
      <c r="B22" s="354">
        <v>10600</v>
      </c>
      <c r="C22" s="357">
        <v>10600</v>
      </c>
      <c r="D22" s="358">
        <v>10600</v>
      </c>
      <c r="E22" s="354">
        <v>11080</v>
      </c>
      <c r="F22" s="351">
        <f t="shared" si="0"/>
        <v>480</v>
      </c>
      <c r="G22" s="352">
        <f t="shared" si="1"/>
        <v>4.528301886792453</v>
      </c>
    </row>
    <row r="23" spans="1:7" ht="18" customHeight="1">
      <c r="A23" s="356" t="s">
        <v>57</v>
      </c>
      <c r="B23" s="354">
        <v>28775</v>
      </c>
      <c r="C23" s="357">
        <v>28775</v>
      </c>
      <c r="D23" s="358">
        <v>28275</v>
      </c>
      <c r="E23" s="354">
        <v>28577</v>
      </c>
      <c r="F23" s="351">
        <f t="shared" si="0"/>
        <v>-198</v>
      </c>
      <c r="G23" s="352">
        <f t="shared" si="1"/>
        <v>-0.6880973066898349</v>
      </c>
    </row>
    <row r="24" spans="1:7" ht="18" customHeight="1">
      <c r="A24" s="356" t="s">
        <v>58</v>
      </c>
      <c r="B24" s="354">
        <v>1375</v>
      </c>
      <c r="C24" s="357">
        <v>1375</v>
      </c>
      <c r="D24" s="358">
        <v>1375</v>
      </c>
      <c r="E24" s="354">
        <v>5443</v>
      </c>
      <c r="F24" s="351">
        <f t="shared" si="0"/>
        <v>4068</v>
      </c>
      <c r="G24" s="352">
        <f t="shared" si="1"/>
        <v>295.8545454545455</v>
      </c>
    </row>
    <row r="25" spans="1:7" ht="18" customHeight="1">
      <c r="A25" s="356" t="s">
        <v>59</v>
      </c>
      <c r="B25" s="354">
        <v>3750</v>
      </c>
      <c r="C25" s="357">
        <v>3750</v>
      </c>
      <c r="D25" s="358">
        <v>3750</v>
      </c>
      <c r="E25" s="354"/>
      <c r="F25" s="351">
        <f t="shared" si="0"/>
        <v>-3750</v>
      </c>
      <c r="G25" s="352">
        <f t="shared" si="1"/>
        <v>-100</v>
      </c>
    </row>
    <row r="26" spans="1:7" ht="18" customHeight="1">
      <c r="A26" s="347" t="s">
        <v>60</v>
      </c>
      <c r="B26" s="354">
        <v>20788</v>
      </c>
      <c r="C26" s="349">
        <f>SUM(C27:C30,C31,C32:C33)</f>
        <v>20788</v>
      </c>
      <c r="D26" s="359">
        <f>SUM(D27:D30,D31,D32:D33)</f>
        <v>19655</v>
      </c>
      <c r="E26" s="349">
        <f>SUM(E27:E30,E31,E32:E33)</f>
        <v>22771</v>
      </c>
      <c r="F26" s="351">
        <f t="shared" si="0"/>
        <v>1983</v>
      </c>
      <c r="G26" s="352">
        <f t="shared" si="1"/>
        <v>9.539157206080432</v>
      </c>
    </row>
    <row r="27" spans="1:7" ht="18" customHeight="1" hidden="1">
      <c r="A27" s="360" t="s">
        <v>61</v>
      </c>
      <c r="B27" s="354">
        <v>13733</v>
      </c>
      <c r="C27" s="349">
        <f>INT(C7/0.375*0.125)</f>
        <v>13733</v>
      </c>
      <c r="D27" s="355">
        <f>INT(D7/0.375*0.125)</f>
        <v>12600</v>
      </c>
      <c r="E27" s="349">
        <f>INT(E7/0.375*0.125)</f>
        <v>15042</v>
      </c>
      <c r="F27" s="351">
        <f t="shared" si="0"/>
        <v>1309</v>
      </c>
      <c r="G27" s="352">
        <f t="shared" si="1"/>
        <v>9.531784752057089</v>
      </c>
    </row>
    <row r="28" spans="1:7" ht="18" customHeight="1" hidden="1">
      <c r="A28" s="360" t="s">
        <v>62</v>
      </c>
      <c r="B28" s="354"/>
      <c r="C28" s="349"/>
      <c r="D28" s="355"/>
      <c r="E28" s="354"/>
      <c r="F28" s="351">
        <f t="shared" si="0"/>
        <v>0</v>
      </c>
      <c r="G28" s="352" t="e">
        <f t="shared" si="1"/>
        <v>#DIV/0!</v>
      </c>
    </row>
    <row r="29" spans="1:7" ht="18" customHeight="1" hidden="1">
      <c r="A29" s="360" t="s">
        <v>63</v>
      </c>
      <c r="B29" s="354"/>
      <c r="C29" s="349"/>
      <c r="D29" s="355"/>
      <c r="E29" s="354"/>
      <c r="F29" s="351">
        <f t="shared" si="0"/>
        <v>0</v>
      </c>
      <c r="G29" s="352" t="e">
        <f t="shared" si="1"/>
        <v>#DIV/0!</v>
      </c>
    </row>
    <row r="30" spans="1:7" ht="18" customHeight="1" hidden="1">
      <c r="A30" s="360" t="s">
        <v>64</v>
      </c>
      <c r="B30" s="354">
        <v>4696</v>
      </c>
      <c r="C30" s="349">
        <f aca="true" t="shared" si="2" ref="B30:E31">INT(C9/0.28*0.12)</f>
        <v>4696</v>
      </c>
      <c r="D30" s="355">
        <f>INT(D9/0.28*0.12)</f>
        <v>4696</v>
      </c>
      <c r="E30" s="349">
        <f t="shared" si="2"/>
        <v>5144</v>
      </c>
      <c r="F30" s="351">
        <f t="shared" si="0"/>
        <v>448</v>
      </c>
      <c r="G30" s="352">
        <f t="shared" si="1"/>
        <v>9.540034071550256</v>
      </c>
    </row>
    <row r="31" spans="1:7" ht="18" customHeight="1" hidden="1">
      <c r="A31" s="360" t="s">
        <v>65</v>
      </c>
      <c r="B31" s="354">
        <v>1328</v>
      </c>
      <c r="C31" s="349">
        <f t="shared" si="2"/>
        <v>1328</v>
      </c>
      <c r="D31" s="355">
        <f>INT(D10/0.28*0.12)</f>
        <v>1328</v>
      </c>
      <c r="E31" s="349">
        <f t="shared" si="2"/>
        <v>1455</v>
      </c>
      <c r="F31" s="351">
        <f t="shared" si="0"/>
        <v>127</v>
      </c>
      <c r="G31" s="352">
        <f t="shared" si="1"/>
        <v>9.563253012048193</v>
      </c>
    </row>
    <row r="32" spans="1:7" ht="18" customHeight="1" hidden="1">
      <c r="A32" s="360" t="s">
        <v>66</v>
      </c>
      <c r="B32" s="354">
        <v>376</v>
      </c>
      <c r="C32" s="349">
        <f>INT(C11/0.75*0.25)</f>
        <v>376</v>
      </c>
      <c r="D32" s="355">
        <f>INT(D11/0.75*0.25)</f>
        <v>376</v>
      </c>
      <c r="E32" s="349">
        <v>412</v>
      </c>
      <c r="F32" s="351">
        <f t="shared" si="0"/>
        <v>36</v>
      </c>
      <c r="G32" s="352">
        <f t="shared" si="1"/>
        <v>9.574468085106384</v>
      </c>
    </row>
    <row r="33" spans="1:7" ht="18" customHeight="1" hidden="1">
      <c r="A33" s="360" t="s">
        <v>67</v>
      </c>
      <c r="B33" s="354">
        <v>655</v>
      </c>
      <c r="C33" s="349">
        <f>INT(C15/0.7*0.3)</f>
        <v>655</v>
      </c>
      <c r="D33" s="355">
        <f>INT(D15/0.7*0.3)</f>
        <v>655</v>
      </c>
      <c r="E33" s="349">
        <f>INT(E15/0.7*0.3)</f>
        <v>718</v>
      </c>
      <c r="F33" s="351">
        <f t="shared" si="0"/>
        <v>63</v>
      </c>
      <c r="G33" s="352">
        <f t="shared" si="1"/>
        <v>9.618320610687023</v>
      </c>
    </row>
    <row r="34" spans="1:7" ht="18" customHeight="1">
      <c r="A34" s="347" t="s">
        <v>68</v>
      </c>
      <c r="B34" s="354">
        <v>85158</v>
      </c>
      <c r="C34" s="349">
        <f>SUM(C35:C39,C40)</f>
        <v>85158</v>
      </c>
      <c r="D34" s="361">
        <f>SUM(D35:D39,D40)</f>
        <v>80625</v>
      </c>
      <c r="E34" s="349">
        <f>SUM(E35:E39,E40)</f>
        <v>93263</v>
      </c>
      <c r="F34" s="351">
        <f t="shared" si="0"/>
        <v>8105</v>
      </c>
      <c r="G34" s="352">
        <f t="shared" si="1"/>
        <v>9.517602574038845</v>
      </c>
    </row>
    <row r="35" spans="1:7" ht="18" customHeight="1" hidden="1">
      <c r="A35" s="360" t="s">
        <v>69</v>
      </c>
      <c r="B35" s="354">
        <v>54933</v>
      </c>
      <c r="C35" s="349">
        <f>INT(C7/0.375*0.5)</f>
        <v>54933</v>
      </c>
      <c r="D35" s="355">
        <f>INT(D7/0.375*0.5)</f>
        <v>50400</v>
      </c>
      <c r="E35" s="349">
        <f>INT(E7/0.375*0.5)</f>
        <v>60168</v>
      </c>
      <c r="F35" s="351">
        <f t="shared" si="0"/>
        <v>5235</v>
      </c>
      <c r="G35" s="352">
        <f t="shared" si="1"/>
        <v>9.529790836109441</v>
      </c>
    </row>
    <row r="36" spans="1:7" ht="18" customHeight="1" hidden="1">
      <c r="A36" s="360" t="s">
        <v>70</v>
      </c>
      <c r="B36" s="354"/>
      <c r="C36" s="349"/>
      <c r="D36" s="355"/>
      <c r="E36" s="354"/>
      <c r="F36" s="351">
        <f t="shared" si="0"/>
        <v>0</v>
      </c>
      <c r="G36" s="352" t="e">
        <f t="shared" si="1"/>
        <v>#DIV/0!</v>
      </c>
    </row>
    <row r="37" spans="1:7" ht="18" customHeight="1" hidden="1">
      <c r="A37" s="360" t="s">
        <v>71</v>
      </c>
      <c r="B37" s="354"/>
      <c r="C37" s="349"/>
      <c r="D37" s="355"/>
      <c r="E37" s="354"/>
      <c r="F37" s="351">
        <f t="shared" si="0"/>
        <v>0</v>
      </c>
      <c r="G37" s="352" t="e">
        <f t="shared" si="1"/>
        <v>#DIV/0!</v>
      </c>
    </row>
    <row r="38" spans="1:7" ht="18" customHeight="1" hidden="1">
      <c r="A38" s="360" t="s">
        <v>72</v>
      </c>
      <c r="B38" s="354">
        <v>100</v>
      </c>
      <c r="C38" s="349">
        <v>100</v>
      </c>
      <c r="D38" s="355">
        <v>100</v>
      </c>
      <c r="E38" s="349">
        <v>100</v>
      </c>
      <c r="F38" s="351">
        <f t="shared" si="0"/>
        <v>0</v>
      </c>
      <c r="G38" s="352">
        <f t="shared" si="1"/>
        <v>0</v>
      </c>
    </row>
    <row r="39" spans="1:7" ht="18" customHeight="1" hidden="1">
      <c r="A39" s="360" t="s">
        <v>73</v>
      </c>
      <c r="B39" s="354">
        <v>23483</v>
      </c>
      <c r="C39" s="349">
        <f aca="true" t="shared" si="3" ref="B39:E40">INT(C9/0.28*0.6)</f>
        <v>23483</v>
      </c>
      <c r="D39" s="355">
        <f>INT(D9/0.28*0.6)</f>
        <v>23483</v>
      </c>
      <c r="E39" s="349">
        <v>25720</v>
      </c>
      <c r="F39" s="351">
        <f t="shared" si="0"/>
        <v>2237</v>
      </c>
      <c r="G39" s="352">
        <f t="shared" si="1"/>
        <v>9.526040114125111</v>
      </c>
    </row>
    <row r="40" spans="1:7" ht="18" customHeight="1" hidden="1">
      <c r="A40" s="360" t="s">
        <v>74</v>
      </c>
      <c r="B40" s="354">
        <v>6642</v>
      </c>
      <c r="C40" s="349">
        <f t="shared" si="3"/>
        <v>6642</v>
      </c>
      <c r="D40" s="355">
        <f>INT(D10/0.28*0.6)</f>
        <v>6642</v>
      </c>
      <c r="E40" s="349">
        <f t="shared" si="3"/>
        <v>7275</v>
      </c>
      <c r="F40" s="351">
        <f t="shared" si="0"/>
        <v>633</v>
      </c>
      <c r="G40" s="352">
        <f t="shared" si="1"/>
        <v>9.530261969286359</v>
      </c>
    </row>
    <row r="41" spans="1:7" ht="18" customHeight="1">
      <c r="A41" s="347" t="s">
        <v>75</v>
      </c>
      <c r="B41" s="354">
        <v>285600</v>
      </c>
      <c r="C41" s="349">
        <v>273000</v>
      </c>
      <c r="D41" s="349">
        <f>D34+D26+D5</f>
        <v>276000</v>
      </c>
      <c r="E41" s="349">
        <f>SUM(E5,E26,E34)</f>
        <v>308500</v>
      </c>
      <c r="F41" s="351">
        <f t="shared" si="0"/>
        <v>22900</v>
      </c>
      <c r="G41" s="352">
        <f t="shared" si="1"/>
        <v>8.018207282913165</v>
      </c>
    </row>
    <row r="42" spans="1:7" ht="18" customHeight="1">
      <c r="A42" s="362" t="s">
        <v>76</v>
      </c>
      <c r="B42" s="354">
        <v>47000</v>
      </c>
      <c r="C42" s="349">
        <v>47000</v>
      </c>
      <c r="D42" s="349">
        <v>46000</v>
      </c>
      <c r="E42" s="349">
        <f>SUM(E20)-6500</f>
        <v>46000</v>
      </c>
      <c r="F42" s="351">
        <f t="shared" si="0"/>
        <v>-1000</v>
      </c>
      <c r="G42" s="352">
        <f t="shared" si="1"/>
        <v>-2.127659574468085</v>
      </c>
    </row>
    <row r="43" spans="1:7" ht="18" customHeight="1">
      <c r="A43" s="362" t="s">
        <v>77</v>
      </c>
      <c r="B43" s="354">
        <v>238600</v>
      </c>
      <c r="C43" s="349">
        <v>226000</v>
      </c>
      <c r="D43" s="349">
        <v>230000</v>
      </c>
      <c r="E43" s="349">
        <f>E6+E26+E34+6500</f>
        <v>262500</v>
      </c>
      <c r="F43" s="351">
        <f t="shared" si="0"/>
        <v>23900</v>
      </c>
      <c r="G43" s="352">
        <f t="shared" si="1"/>
        <v>10.016764459346186</v>
      </c>
    </row>
    <row r="44" spans="1:7" ht="35.25" customHeight="1">
      <c r="A44" s="363" t="s">
        <v>78</v>
      </c>
      <c r="B44" s="364"/>
      <c r="C44" s="364"/>
      <c r="D44" s="364"/>
      <c r="E44" s="364"/>
      <c r="F44" s="364"/>
      <c r="G44" s="364"/>
    </row>
    <row r="45" spans="2:7" ht="14.25">
      <c r="B45" s="365"/>
      <c r="C45" s="365"/>
      <c r="D45" s="365"/>
      <c r="E45" s="365"/>
      <c r="F45" s="365"/>
      <c r="G45" s="365"/>
    </row>
    <row r="46" spans="2:7" ht="14.25">
      <c r="B46" s="365"/>
      <c r="C46" s="365"/>
      <c r="D46" s="365"/>
      <c r="E46" s="365"/>
      <c r="F46" s="365"/>
      <c r="G46" s="365"/>
    </row>
    <row r="48" ht="14.25" customHeight="1"/>
    <row r="52" ht="19.5" customHeight="1"/>
    <row r="53" ht="19.5" customHeight="1"/>
    <row r="55" ht="15.75" customHeight="1"/>
    <row r="56" ht="21.75" customHeight="1"/>
    <row r="63" ht="18.75" customHeight="1"/>
    <row r="64" ht="18" customHeight="1"/>
    <row r="65" ht="18" customHeight="1"/>
  </sheetData>
  <sheetProtection/>
  <mergeCells count="3">
    <mergeCell ref="A2:G2"/>
    <mergeCell ref="F3:G3"/>
    <mergeCell ref="A44:G44"/>
  </mergeCells>
  <printOptions horizontalCentered="1"/>
  <pageMargins left="0.5902777777777778" right="0.5902777777777778" top="0.7868055555555555" bottom="0.7868055555555555" header="0.5111111111111111" footer="0.39305555555555555"/>
  <pageSetup firstPageNumber="20" useFirstPageNumber="1" horizontalDpi="600" verticalDpi="600" orientation="portrait" paperSize="9"/>
  <headerFooter scaleWithDoc="0" alignWithMargins="0">
    <oddHeader>&amp;R附表1-2</oddHeader>
    <oddFooter>&amp;C&amp;"Times New Roman,常规"&amp;10&amp;P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A1" sqref="A1:B19"/>
    </sheetView>
  </sheetViews>
  <sheetFormatPr defaultColWidth="8.625" defaultRowHeight="14.25"/>
  <cols>
    <col min="1" max="1" width="36.25390625" style="0" customWidth="1"/>
    <col min="2" max="2" width="32.875" style="0" customWidth="1"/>
  </cols>
  <sheetData>
    <row r="1" spans="1:4" ht="22.5">
      <c r="A1" s="96" t="s">
        <v>1475</v>
      </c>
      <c r="B1" s="96"/>
      <c r="C1" s="102"/>
      <c r="D1" s="102"/>
    </row>
    <row r="2" spans="1:4" ht="22.5">
      <c r="A2" s="96"/>
      <c r="B2" s="97" t="s">
        <v>31</v>
      </c>
      <c r="C2" s="96"/>
      <c r="D2" s="96"/>
    </row>
    <row r="3" spans="1:2" ht="14.25">
      <c r="A3" s="98" t="s">
        <v>1457</v>
      </c>
      <c r="B3" s="98" t="s">
        <v>129</v>
      </c>
    </row>
    <row r="4" spans="1:2" ht="14.25">
      <c r="A4" s="99" t="s">
        <v>1459</v>
      </c>
      <c r="B4" s="99"/>
    </row>
    <row r="5" spans="1:2" ht="14.25">
      <c r="A5" s="99" t="s">
        <v>1461</v>
      </c>
      <c r="B5" s="99"/>
    </row>
    <row r="6" spans="1:2" ht="14.25">
      <c r="A6" s="99" t="s">
        <v>1463</v>
      </c>
      <c r="B6" s="99"/>
    </row>
    <row r="7" spans="1:2" ht="14.25">
      <c r="A7" s="100" t="s">
        <v>1465</v>
      </c>
      <c r="B7" s="99"/>
    </row>
    <row r="8" spans="1:2" ht="14.25">
      <c r="A8" s="99" t="s">
        <v>1467</v>
      </c>
      <c r="B8" s="99"/>
    </row>
    <row r="9" spans="1:2" ht="14.25">
      <c r="A9" s="99" t="s">
        <v>1468</v>
      </c>
      <c r="B9" s="99"/>
    </row>
    <row r="10" spans="1:2" ht="14.25">
      <c r="A10" s="99"/>
      <c r="B10" s="99"/>
    </row>
    <row r="11" spans="1:2" ht="14.25">
      <c r="A11" s="99"/>
      <c r="B11" s="99"/>
    </row>
    <row r="12" spans="1:2" ht="14.25">
      <c r="A12" s="99"/>
      <c r="B12" s="99"/>
    </row>
    <row r="13" spans="1:2" ht="14.25">
      <c r="A13" s="99"/>
      <c r="B13" s="99"/>
    </row>
    <row r="14" spans="1:2" ht="14.25">
      <c r="A14" s="98"/>
      <c r="B14" s="99"/>
    </row>
    <row r="15" spans="1:2" ht="14.25">
      <c r="A15" s="101" t="s">
        <v>1398</v>
      </c>
      <c r="B15" s="99">
        <f>SUM(B4:B9)</f>
        <v>0</v>
      </c>
    </row>
    <row r="16" spans="1:2" ht="14.25">
      <c r="A16" s="101" t="s">
        <v>1470</v>
      </c>
      <c r="B16" s="99">
        <v>839</v>
      </c>
    </row>
    <row r="17" spans="1:2" ht="14.25">
      <c r="A17" s="99" t="s">
        <v>1471</v>
      </c>
      <c r="B17" s="99"/>
    </row>
    <row r="18" spans="1:2" ht="14.25">
      <c r="A18" s="99"/>
      <c r="B18" s="99"/>
    </row>
    <row r="19" spans="1:2" ht="14.25">
      <c r="A19" s="98" t="s">
        <v>1473</v>
      </c>
      <c r="B19" s="99">
        <f>SUM(B15:B17)</f>
        <v>839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9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35.125" style="0" customWidth="1"/>
    <col min="2" max="2" width="33.875" style="0" customWidth="1"/>
  </cols>
  <sheetData>
    <row r="1" spans="1:2" ht="22.5">
      <c r="A1" s="96" t="s">
        <v>1476</v>
      </c>
      <c r="B1" s="96"/>
    </row>
    <row r="2" spans="1:2" ht="22.5">
      <c r="A2" s="96"/>
      <c r="B2" s="97" t="s">
        <v>31</v>
      </c>
    </row>
    <row r="3" spans="1:2" ht="24.75" customHeight="1">
      <c r="A3" s="98" t="s">
        <v>1457</v>
      </c>
      <c r="B3" s="98" t="s">
        <v>129</v>
      </c>
    </row>
    <row r="4" spans="1:2" ht="24.75" customHeight="1">
      <c r="A4" s="99" t="s">
        <v>1458</v>
      </c>
      <c r="B4" s="99"/>
    </row>
    <row r="5" spans="1:2" ht="24.75" customHeight="1">
      <c r="A5" s="99" t="s">
        <v>1460</v>
      </c>
      <c r="B5" s="99">
        <v>839</v>
      </c>
    </row>
    <row r="6" spans="1:2" ht="24.75" customHeight="1">
      <c r="A6" s="99" t="s">
        <v>1462</v>
      </c>
      <c r="B6" s="99"/>
    </row>
    <row r="7" spans="1:2" ht="24.75" customHeight="1">
      <c r="A7" s="99" t="s">
        <v>1464</v>
      </c>
      <c r="B7" s="99"/>
    </row>
    <row r="8" spans="1:2" ht="24.75" customHeight="1">
      <c r="A8" s="99" t="s">
        <v>1466</v>
      </c>
      <c r="B8" s="99"/>
    </row>
    <row r="9" spans="1:2" ht="24.75" customHeight="1">
      <c r="A9" s="98"/>
      <c r="B9" s="99"/>
    </row>
    <row r="10" spans="1:2" ht="24.75" customHeight="1">
      <c r="A10" s="98"/>
      <c r="B10" s="99"/>
    </row>
    <row r="11" spans="1:2" ht="24.75" customHeight="1">
      <c r="A11" s="98"/>
      <c r="B11" s="99"/>
    </row>
    <row r="12" spans="1:2" ht="24.75" customHeight="1">
      <c r="A12" s="98"/>
      <c r="B12" s="99"/>
    </row>
    <row r="13" spans="1:2" ht="24.75" customHeight="1">
      <c r="A13" s="98"/>
      <c r="B13" s="99"/>
    </row>
    <row r="14" spans="1:2" ht="24.75" customHeight="1">
      <c r="A14" s="98"/>
      <c r="B14" s="99"/>
    </row>
    <row r="15" spans="1:2" ht="24.75" customHeight="1">
      <c r="A15" s="101" t="s">
        <v>1397</v>
      </c>
      <c r="B15" s="99">
        <f>SUM(B4:B8)</f>
        <v>839</v>
      </c>
    </row>
    <row r="16" spans="1:2" ht="24.75" customHeight="1">
      <c r="A16" s="99" t="s">
        <v>1469</v>
      </c>
      <c r="B16" s="99"/>
    </row>
    <row r="17" spans="1:2" ht="24.75" customHeight="1">
      <c r="A17" s="99"/>
      <c r="B17" s="99"/>
    </row>
    <row r="18" spans="1:2" ht="24.75" customHeight="1">
      <c r="A18" s="99"/>
      <c r="B18" s="99"/>
    </row>
    <row r="19" spans="1:2" ht="24.75" customHeight="1">
      <c r="A19" s="98" t="s">
        <v>1472</v>
      </c>
      <c r="B19" s="99">
        <f>SUM(B15:B16)</f>
        <v>839</v>
      </c>
    </row>
    <row r="20" ht="24.75" customHeight="1"/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9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36.50390625" style="0" customWidth="1"/>
    <col min="2" max="2" width="37.50390625" style="0" customWidth="1"/>
  </cols>
  <sheetData>
    <row r="1" spans="1:2" ht="22.5">
      <c r="A1" s="96" t="s">
        <v>1477</v>
      </c>
      <c r="B1" s="96"/>
    </row>
    <row r="2" spans="1:2" ht="22.5">
      <c r="A2" s="96"/>
      <c r="B2" s="97" t="s">
        <v>31</v>
      </c>
    </row>
    <row r="3" spans="1:2" ht="24.75" customHeight="1">
      <c r="A3" s="98" t="s">
        <v>1457</v>
      </c>
      <c r="B3" s="98" t="s">
        <v>129</v>
      </c>
    </row>
    <row r="4" spans="1:2" ht="24.75" customHeight="1">
      <c r="A4" s="99" t="s">
        <v>1459</v>
      </c>
      <c r="B4" s="99"/>
    </row>
    <row r="5" spans="1:2" ht="24.75" customHeight="1">
      <c r="A5" s="99" t="s">
        <v>1461</v>
      </c>
      <c r="B5" s="99"/>
    </row>
    <row r="6" spans="1:2" ht="24.75" customHeight="1">
      <c r="A6" s="99" t="s">
        <v>1463</v>
      </c>
      <c r="B6" s="99"/>
    </row>
    <row r="7" spans="1:2" ht="24.75" customHeight="1">
      <c r="A7" s="100" t="s">
        <v>1465</v>
      </c>
      <c r="B7" s="99"/>
    </row>
    <row r="8" spans="1:2" ht="24.75" customHeight="1">
      <c r="A8" s="99" t="s">
        <v>1467</v>
      </c>
      <c r="B8" s="99"/>
    </row>
    <row r="9" spans="1:2" ht="24.75" customHeight="1">
      <c r="A9" s="99" t="s">
        <v>1468</v>
      </c>
      <c r="B9" s="99"/>
    </row>
    <row r="10" spans="1:2" ht="24.75" customHeight="1">
      <c r="A10" s="99"/>
      <c r="B10" s="99"/>
    </row>
    <row r="11" spans="1:2" ht="24.75" customHeight="1">
      <c r="A11" s="99"/>
      <c r="B11" s="99"/>
    </row>
    <row r="12" spans="1:2" ht="24.75" customHeight="1">
      <c r="A12" s="99"/>
      <c r="B12" s="99"/>
    </row>
    <row r="13" spans="1:2" ht="24.75" customHeight="1">
      <c r="A13" s="99"/>
      <c r="B13" s="99"/>
    </row>
    <row r="14" spans="1:2" ht="24.75" customHeight="1">
      <c r="A14" s="98"/>
      <c r="B14" s="99"/>
    </row>
    <row r="15" spans="1:2" ht="24.75" customHeight="1">
      <c r="A15" s="101" t="s">
        <v>1398</v>
      </c>
      <c r="B15" s="99">
        <f>SUM(B4:B9)</f>
        <v>0</v>
      </c>
    </row>
    <row r="16" spans="1:2" ht="24.75" customHeight="1">
      <c r="A16" s="101" t="s">
        <v>1470</v>
      </c>
      <c r="B16" s="99">
        <v>839</v>
      </c>
    </row>
    <row r="17" spans="1:2" ht="24.75" customHeight="1">
      <c r="A17" s="99" t="s">
        <v>1471</v>
      </c>
      <c r="B17" s="99"/>
    </row>
    <row r="18" spans="1:2" ht="24.75" customHeight="1">
      <c r="A18" s="99"/>
      <c r="B18" s="99"/>
    </row>
    <row r="19" spans="1:2" ht="24.75" customHeight="1">
      <c r="A19" s="98" t="s">
        <v>1473</v>
      </c>
      <c r="B19" s="99">
        <f>SUM(B15:B17)</f>
        <v>839</v>
      </c>
    </row>
    <row r="20" ht="24.75" customHeight="1"/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43.50390625" style="0" customWidth="1"/>
    <col min="2" max="2" width="44.625" style="0" customWidth="1"/>
  </cols>
  <sheetData>
    <row r="1" spans="1:2" ht="42.75" customHeight="1">
      <c r="A1" s="87" t="s">
        <v>1478</v>
      </c>
      <c r="B1" s="87"/>
    </row>
    <row r="2" spans="1:2" ht="24.75" customHeight="1">
      <c r="A2" s="88"/>
      <c r="B2" s="89" t="s">
        <v>1479</v>
      </c>
    </row>
    <row r="3" spans="1:2" ht="24.75" customHeight="1">
      <c r="A3" s="90" t="s">
        <v>1427</v>
      </c>
      <c r="B3" s="90" t="s">
        <v>1480</v>
      </c>
    </row>
    <row r="4" spans="1:2" ht="24.75" customHeight="1">
      <c r="A4" s="93"/>
      <c r="B4" s="92">
        <v>0</v>
      </c>
    </row>
    <row r="5" spans="1:2" ht="24.75" customHeight="1">
      <c r="A5" s="90" t="s">
        <v>1481</v>
      </c>
      <c r="B5" s="94">
        <v>0</v>
      </c>
    </row>
    <row r="6" spans="1:2" ht="24.75" customHeight="1">
      <c r="A6" s="95" t="s">
        <v>1482</v>
      </c>
      <c r="B6" s="95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41.00390625" style="0" customWidth="1"/>
    <col min="2" max="2" width="41.875" style="0" customWidth="1"/>
  </cols>
  <sheetData>
    <row r="1" spans="1:2" ht="51" customHeight="1">
      <c r="A1" s="87" t="s">
        <v>1483</v>
      </c>
      <c r="B1" s="87"/>
    </row>
    <row r="2" spans="1:2" ht="14.25">
      <c r="A2" s="88"/>
      <c r="B2" s="89" t="s">
        <v>1479</v>
      </c>
    </row>
    <row r="3" spans="1:2" ht="24.75" customHeight="1">
      <c r="A3" s="90" t="s">
        <v>1431</v>
      </c>
      <c r="B3" s="90" t="s">
        <v>1480</v>
      </c>
    </row>
    <row r="4" spans="1:2" ht="24.75" customHeight="1">
      <c r="A4" s="91"/>
      <c r="B4" s="92">
        <v>0</v>
      </c>
    </row>
    <row r="5" spans="1:2" ht="24.75" customHeight="1">
      <c r="A5" s="93"/>
      <c r="B5" s="92">
        <v>0</v>
      </c>
    </row>
    <row r="6" spans="1:2" ht="24.75" customHeight="1">
      <c r="A6" s="90" t="s">
        <v>1484</v>
      </c>
      <c r="B6" s="94">
        <v>0</v>
      </c>
    </row>
    <row r="7" spans="1:2" ht="24.75" customHeight="1">
      <c r="A7" s="95" t="s">
        <v>1485</v>
      </c>
      <c r="B7" s="95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C17" sqref="C17"/>
    </sheetView>
  </sheetViews>
  <sheetFormatPr defaultColWidth="8.625" defaultRowHeight="14.25"/>
  <cols>
    <col min="1" max="5" width="18.625" style="0" customWidth="1"/>
  </cols>
  <sheetData>
    <row r="1" spans="1:5" ht="22.5">
      <c r="A1" s="83" t="s">
        <v>1486</v>
      </c>
      <c r="B1" s="83"/>
      <c r="C1" s="83"/>
      <c r="D1" s="83"/>
      <c r="E1" s="83"/>
    </row>
    <row r="2" spans="1:5" ht="14.25">
      <c r="A2" s="84"/>
      <c r="B2" s="84"/>
      <c r="C2" s="84"/>
      <c r="D2" s="84"/>
      <c r="E2" s="84" t="s">
        <v>31</v>
      </c>
    </row>
    <row r="3" spans="1:5" ht="14.25">
      <c r="A3" s="85" t="s">
        <v>1487</v>
      </c>
      <c r="B3" s="85" t="s">
        <v>1488</v>
      </c>
      <c r="C3" s="85" t="s">
        <v>1489</v>
      </c>
      <c r="D3" s="85" t="s">
        <v>1490</v>
      </c>
      <c r="E3" s="85" t="s">
        <v>124</v>
      </c>
    </row>
    <row r="4" spans="1:5" ht="14.25">
      <c r="A4" s="85"/>
      <c r="B4" s="85"/>
      <c r="C4" s="85"/>
      <c r="D4" s="85"/>
      <c r="E4" s="85"/>
    </row>
    <row r="5" spans="1:5" ht="14.25">
      <c r="A5" s="85"/>
      <c r="B5" s="85"/>
      <c r="C5" s="85"/>
      <c r="D5" s="85"/>
      <c r="E5" s="85"/>
    </row>
    <row r="6" spans="1:5" ht="14.25">
      <c r="A6" s="85"/>
      <c r="B6" s="85"/>
      <c r="C6" s="85"/>
      <c r="D6" s="85"/>
      <c r="E6" s="85"/>
    </row>
    <row r="7" spans="1:5" ht="14.25">
      <c r="A7" s="85" t="s">
        <v>124</v>
      </c>
      <c r="B7" s="85">
        <v>0</v>
      </c>
      <c r="C7" s="85">
        <v>0</v>
      </c>
      <c r="D7" s="85">
        <v>0</v>
      </c>
      <c r="E7" s="85">
        <v>0</v>
      </c>
    </row>
    <row r="8" spans="1:5" ht="14.25">
      <c r="A8" s="86" t="s">
        <v>1491</v>
      </c>
      <c r="B8" s="86"/>
      <c r="C8" s="86"/>
      <c r="D8" s="86"/>
      <c r="E8" s="86"/>
    </row>
  </sheetData>
  <sheetProtection/>
  <mergeCells count="2">
    <mergeCell ref="A1:E1"/>
    <mergeCell ref="A8:E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50"/>
  <sheetViews>
    <sheetView zoomScaleSheetLayoutView="100" workbookViewId="0" topLeftCell="A16">
      <selection activeCell="F19" sqref="F19"/>
    </sheetView>
  </sheetViews>
  <sheetFormatPr defaultColWidth="8.625" defaultRowHeight="14.25"/>
  <cols>
    <col min="1" max="1" width="39.25390625" style="0" customWidth="1"/>
    <col min="2" max="2" width="22.625" style="0" customWidth="1"/>
    <col min="3" max="3" width="37.25390625" style="0" customWidth="1"/>
    <col min="4" max="4" width="22.625" style="0" customWidth="1"/>
  </cols>
  <sheetData>
    <row r="2" spans="1:5" ht="20.25">
      <c r="A2" s="32" t="s">
        <v>1492</v>
      </c>
      <c r="B2" s="32"/>
      <c r="C2" s="32"/>
      <c r="D2" s="32"/>
      <c r="E2" s="33"/>
    </row>
    <row r="3" spans="1:5" ht="14.25">
      <c r="A3" s="34"/>
      <c r="B3" s="35"/>
      <c r="C3" s="36"/>
      <c r="D3" s="37" t="s">
        <v>31</v>
      </c>
      <c r="E3" s="33"/>
    </row>
    <row r="4" spans="1:5" ht="14.25">
      <c r="A4" s="38" t="s">
        <v>126</v>
      </c>
      <c r="B4" s="39"/>
      <c r="C4" s="38" t="s">
        <v>127</v>
      </c>
      <c r="D4" s="40"/>
      <c r="E4" s="33"/>
    </row>
    <row r="5" spans="1:5" ht="14.25">
      <c r="A5" s="41" t="s">
        <v>128</v>
      </c>
      <c r="B5" s="41" t="s">
        <v>129</v>
      </c>
      <c r="C5" s="41" t="s">
        <v>130</v>
      </c>
      <c r="D5" s="41" t="s">
        <v>129</v>
      </c>
      <c r="E5" s="33"/>
    </row>
    <row r="6" spans="1:5" ht="14.25">
      <c r="A6" s="42" t="s">
        <v>131</v>
      </c>
      <c r="B6" s="43">
        <v>192466</v>
      </c>
      <c r="C6" s="44" t="s">
        <v>132</v>
      </c>
      <c r="D6" s="45">
        <v>638415</v>
      </c>
      <c r="E6" s="33"/>
    </row>
    <row r="7" spans="1:5" ht="14.25">
      <c r="A7" s="46" t="s">
        <v>134</v>
      </c>
      <c r="B7" s="43">
        <f>B8+B14+B46</f>
        <v>385500</v>
      </c>
      <c r="C7" s="47" t="s">
        <v>135</v>
      </c>
      <c r="D7" s="48">
        <v>45000</v>
      </c>
      <c r="E7" s="33"/>
    </row>
    <row r="8" spans="1:5" ht="14.25">
      <c r="A8" s="49" t="s">
        <v>1493</v>
      </c>
      <c r="B8" s="43">
        <f>SUM(B9:B13)</f>
        <v>16414</v>
      </c>
      <c r="C8" s="50" t="s">
        <v>1494</v>
      </c>
      <c r="D8" s="51"/>
      <c r="E8" s="33"/>
    </row>
    <row r="9" spans="1:5" ht="14.25">
      <c r="A9" s="52" t="s">
        <v>137</v>
      </c>
      <c r="B9" s="43">
        <v>11226</v>
      </c>
      <c r="C9" s="53" t="s">
        <v>1495</v>
      </c>
      <c r="D9" s="54"/>
      <c r="E9" s="33"/>
    </row>
    <row r="10" spans="1:5" ht="14.25">
      <c r="A10" s="52" t="s">
        <v>139</v>
      </c>
      <c r="B10" s="43">
        <v>1839</v>
      </c>
      <c r="C10" s="53" t="s">
        <v>1496</v>
      </c>
      <c r="D10" s="55"/>
      <c r="E10" s="33"/>
    </row>
    <row r="11" spans="1:5" ht="14.25">
      <c r="A11" s="52" t="s">
        <v>141</v>
      </c>
      <c r="B11" s="43">
        <v>1446</v>
      </c>
      <c r="C11" s="53" t="s">
        <v>1497</v>
      </c>
      <c r="D11" s="56">
        <v>1400</v>
      </c>
      <c r="E11" s="33"/>
    </row>
    <row r="12" spans="1:5" ht="14.25">
      <c r="A12" s="52" t="s">
        <v>144</v>
      </c>
      <c r="B12" s="43"/>
      <c r="C12" s="53" t="s">
        <v>1498</v>
      </c>
      <c r="D12" s="57">
        <v>100</v>
      </c>
      <c r="E12" s="33"/>
    </row>
    <row r="13" spans="1:4" ht="14.25">
      <c r="A13" s="52" t="s">
        <v>146</v>
      </c>
      <c r="B13" s="43">
        <v>1903</v>
      </c>
      <c r="C13" s="58" t="s">
        <v>1499</v>
      </c>
      <c r="D13" s="59">
        <v>1000</v>
      </c>
    </row>
    <row r="14" spans="1:4" ht="14.25">
      <c r="A14" s="52" t="s">
        <v>148</v>
      </c>
      <c r="B14" s="43">
        <f>SUM(B15:B45)</f>
        <v>324086</v>
      </c>
      <c r="C14" s="58" t="s">
        <v>1500</v>
      </c>
      <c r="D14" s="59"/>
    </row>
    <row r="15" spans="1:4" ht="14.25">
      <c r="A15" s="60" t="s">
        <v>149</v>
      </c>
      <c r="B15" s="43"/>
      <c r="C15" s="61" t="s">
        <v>1501</v>
      </c>
      <c r="D15" s="59">
        <v>3100</v>
      </c>
    </row>
    <row r="16" spans="1:4" ht="14.25">
      <c r="A16" s="60" t="s">
        <v>150</v>
      </c>
      <c r="B16" s="43">
        <v>93228</v>
      </c>
      <c r="C16" s="62" t="s">
        <v>1502</v>
      </c>
      <c r="D16" s="63"/>
    </row>
    <row r="17" spans="1:4" ht="14.25">
      <c r="A17" s="64" t="s">
        <v>151</v>
      </c>
      <c r="B17" s="43">
        <v>40000</v>
      </c>
      <c r="C17" s="65" t="s">
        <v>1503</v>
      </c>
      <c r="D17" s="63">
        <v>15000</v>
      </c>
    </row>
    <row r="18" spans="1:4" ht="14.25">
      <c r="A18" s="64" t="s">
        <v>152</v>
      </c>
      <c r="B18" s="43">
        <v>3744</v>
      </c>
      <c r="C18" s="65" t="s">
        <v>1504</v>
      </c>
      <c r="D18" s="66">
        <v>13000</v>
      </c>
    </row>
    <row r="19" spans="1:4" ht="14.25">
      <c r="A19" s="64" t="s">
        <v>153</v>
      </c>
      <c r="B19" s="43"/>
      <c r="C19" s="65" t="s">
        <v>1505</v>
      </c>
      <c r="D19" s="66"/>
    </row>
    <row r="20" spans="1:4" ht="14.25">
      <c r="A20" s="64" t="s">
        <v>155</v>
      </c>
      <c r="B20" s="43">
        <v>994</v>
      </c>
      <c r="C20" s="65" t="s">
        <v>1506</v>
      </c>
      <c r="D20" s="63"/>
    </row>
    <row r="21" spans="1:4" ht="14.25">
      <c r="A21" s="64" t="s">
        <v>157</v>
      </c>
      <c r="B21" s="43"/>
      <c r="C21" s="65" t="s">
        <v>1507</v>
      </c>
      <c r="D21" s="63">
        <v>2500</v>
      </c>
    </row>
    <row r="22" spans="1:4" ht="14.25">
      <c r="A22" s="64" t="s">
        <v>159</v>
      </c>
      <c r="B22" s="43"/>
      <c r="C22" s="65" t="s">
        <v>1508</v>
      </c>
      <c r="D22" s="63"/>
    </row>
    <row r="23" spans="1:4" ht="14.25">
      <c r="A23" s="64" t="s">
        <v>161</v>
      </c>
      <c r="B23" s="43"/>
      <c r="C23" s="65" t="s">
        <v>1509</v>
      </c>
      <c r="D23" s="66">
        <v>3500</v>
      </c>
    </row>
    <row r="24" spans="1:4" ht="14.25">
      <c r="A24" s="64" t="s">
        <v>163</v>
      </c>
      <c r="B24" s="43"/>
      <c r="C24" s="65" t="s">
        <v>1510</v>
      </c>
      <c r="D24" s="63">
        <v>5400</v>
      </c>
    </row>
    <row r="25" spans="1:4" ht="14.25">
      <c r="A25" s="60" t="s">
        <v>164</v>
      </c>
      <c r="B25" s="43"/>
      <c r="C25" s="65" t="s">
        <v>1511</v>
      </c>
      <c r="D25" s="63"/>
    </row>
    <row r="26" spans="1:4" ht="14.25">
      <c r="A26" s="64" t="s">
        <v>165</v>
      </c>
      <c r="B26" s="43"/>
      <c r="C26" s="65" t="s">
        <v>1512</v>
      </c>
      <c r="D26" s="63"/>
    </row>
    <row r="27" spans="1:4" ht="14.25">
      <c r="A27" s="64" t="s">
        <v>166</v>
      </c>
      <c r="B27" s="43">
        <v>3000</v>
      </c>
      <c r="C27" s="65" t="s">
        <v>1513</v>
      </c>
      <c r="D27" s="67"/>
    </row>
    <row r="28" spans="1:4" ht="14.25">
      <c r="A28" s="64" t="s">
        <v>167</v>
      </c>
      <c r="B28" s="43"/>
      <c r="C28" s="65" t="s">
        <v>1514</v>
      </c>
      <c r="D28" s="67"/>
    </row>
    <row r="29" spans="1:4" ht="14.25">
      <c r="A29" s="64" t="s">
        <v>168</v>
      </c>
      <c r="B29" s="43"/>
      <c r="C29" s="65" t="s">
        <v>1515</v>
      </c>
      <c r="D29" s="67"/>
    </row>
    <row r="30" spans="1:4" ht="14.25">
      <c r="A30" s="64" t="s">
        <v>169</v>
      </c>
      <c r="B30" s="43"/>
      <c r="C30" s="68"/>
      <c r="D30" s="69"/>
    </row>
    <row r="31" spans="1:4" ht="14.25">
      <c r="A31" s="64" t="s">
        <v>170</v>
      </c>
      <c r="B31" s="43"/>
      <c r="C31" s="70"/>
      <c r="D31" s="71"/>
    </row>
    <row r="32" spans="1:4" ht="14.25">
      <c r="A32" s="64" t="s">
        <v>171</v>
      </c>
      <c r="B32" s="43">
        <v>19460</v>
      </c>
      <c r="C32" s="72"/>
      <c r="D32" s="73"/>
    </row>
    <row r="33" spans="1:4" ht="14.25">
      <c r="A33" s="64" t="s">
        <v>172</v>
      </c>
      <c r="B33" s="43">
        <v>1697</v>
      </c>
      <c r="C33" s="72"/>
      <c r="D33" s="73"/>
    </row>
    <row r="34" spans="1:4" ht="14.25">
      <c r="A34" s="64" t="s">
        <v>173</v>
      </c>
      <c r="B34" s="43"/>
      <c r="C34" s="72"/>
      <c r="D34" s="73"/>
    </row>
    <row r="35" spans="1:4" ht="14.25">
      <c r="A35" s="64" t="s">
        <v>174</v>
      </c>
      <c r="B35" s="43">
        <v>21967</v>
      </c>
      <c r="C35" s="72"/>
      <c r="D35" s="73"/>
    </row>
    <row r="36" spans="1:4" ht="14.25">
      <c r="A36" s="64" t="s">
        <v>175</v>
      </c>
      <c r="B36" s="43"/>
      <c r="C36" s="74"/>
      <c r="D36" s="74"/>
    </row>
    <row r="37" spans="1:4" ht="14.25">
      <c r="A37" s="64" t="s">
        <v>176</v>
      </c>
      <c r="B37" s="43"/>
      <c r="C37" s="75"/>
      <c r="D37" s="73"/>
    </row>
    <row r="38" spans="1:4" ht="14.25">
      <c r="A38" s="64" t="s">
        <v>177</v>
      </c>
      <c r="B38" s="43">
        <v>69160</v>
      </c>
      <c r="C38" s="44" t="s">
        <v>138</v>
      </c>
      <c r="D38" s="76">
        <f>SUM(D39:D42)</f>
        <v>6790</v>
      </c>
    </row>
    <row r="39" spans="1:4" ht="14.25">
      <c r="A39" s="64" t="s">
        <v>178</v>
      </c>
      <c r="B39" s="43">
        <v>57319</v>
      </c>
      <c r="C39" s="77" t="s">
        <v>140</v>
      </c>
      <c r="D39" s="78"/>
    </row>
    <row r="40" spans="1:4" ht="14.25">
      <c r="A40" s="64" t="s">
        <v>179</v>
      </c>
      <c r="B40" s="43"/>
      <c r="C40" s="77" t="s">
        <v>142</v>
      </c>
      <c r="D40" s="78">
        <v>731</v>
      </c>
    </row>
    <row r="41" spans="1:4" ht="14.25">
      <c r="A41" s="64" t="s">
        <v>180</v>
      </c>
      <c r="B41" s="43">
        <v>7317</v>
      </c>
      <c r="C41" s="77" t="s">
        <v>145</v>
      </c>
      <c r="D41" s="78"/>
    </row>
    <row r="42" spans="1:4" ht="14.25">
      <c r="A42" s="64" t="s">
        <v>181</v>
      </c>
      <c r="B42" s="43">
        <v>6200</v>
      </c>
      <c r="C42" s="77" t="s">
        <v>147</v>
      </c>
      <c r="D42" s="78">
        <v>6059</v>
      </c>
    </row>
    <row r="43" spans="1:4" ht="14.25">
      <c r="A43" s="64" t="s">
        <v>182</v>
      </c>
      <c r="B43" s="43"/>
      <c r="C43" s="79"/>
      <c r="D43" s="79"/>
    </row>
    <row r="44" spans="1:4" ht="14.25">
      <c r="A44" s="64" t="s">
        <v>183</v>
      </c>
      <c r="B44" s="43"/>
      <c r="C44" s="79"/>
      <c r="D44" s="79"/>
    </row>
    <row r="45" spans="1:4" ht="14.25">
      <c r="A45" s="64" t="s">
        <v>184</v>
      </c>
      <c r="B45" s="43"/>
      <c r="C45" s="79"/>
      <c r="D45" s="79"/>
    </row>
    <row r="46" spans="1:4" ht="14.25">
      <c r="A46" s="64" t="s">
        <v>185</v>
      </c>
      <c r="B46" s="43">
        <v>45000</v>
      </c>
      <c r="C46" s="79"/>
      <c r="D46" s="79"/>
    </row>
    <row r="47" spans="1:4" ht="14.25">
      <c r="A47" s="46" t="s">
        <v>186</v>
      </c>
      <c r="B47" s="43"/>
      <c r="C47" s="79"/>
      <c r="D47" s="79"/>
    </row>
    <row r="48" spans="1:4" ht="14.25">
      <c r="A48" s="46" t="s">
        <v>187</v>
      </c>
      <c r="B48" s="43"/>
      <c r="C48" s="79"/>
      <c r="D48" s="79"/>
    </row>
    <row r="49" spans="1:4" ht="14.25">
      <c r="A49" s="80" t="s">
        <v>188</v>
      </c>
      <c r="B49" s="43">
        <v>67239</v>
      </c>
      <c r="C49" s="79"/>
      <c r="D49" s="79"/>
    </row>
    <row r="50" spans="1:4" ht="14.25">
      <c r="A50" s="81" t="s">
        <v>189</v>
      </c>
      <c r="B50" s="82">
        <f>B49+B48+B47+B7+B6</f>
        <v>645205</v>
      </c>
      <c r="C50" s="82" t="s">
        <v>190</v>
      </c>
      <c r="D50" s="82">
        <v>645205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G11" sqref="G11"/>
    </sheetView>
  </sheetViews>
  <sheetFormatPr defaultColWidth="8.625" defaultRowHeight="14.25"/>
  <cols>
    <col min="1" max="1" width="21.625" style="0" customWidth="1"/>
    <col min="2" max="2" width="24.375" style="0" customWidth="1"/>
    <col min="3" max="3" width="23.00390625" style="0" customWidth="1"/>
    <col min="4" max="5" width="8.625" style="16" customWidth="1"/>
  </cols>
  <sheetData>
    <row r="1" spans="1:5" ht="22.5">
      <c r="A1" s="17" t="s">
        <v>1516</v>
      </c>
      <c r="B1" s="17"/>
      <c r="C1" s="17"/>
      <c r="D1" s="17"/>
      <c r="E1" s="17"/>
    </row>
    <row r="2" spans="1:5" ht="15">
      <c r="A2" s="18"/>
      <c r="B2" s="18"/>
      <c r="C2" s="19" t="s">
        <v>1517</v>
      </c>
      <c r="D2" s="20"/>
      <c r="E2" s="20"/>
    </row>
    <row r="3" spans="1:5" ht="14.25">
      <c r="A3" s="13" t="s">
        <v>378</v>
      </c>
      <c r="B3" s="21" t="s">
        <v>1518</v>
      </c>
      <c r="C3" s="22" t="s">
        <v>1519</v>
      </c>
      <c r="D3" s="22"/>
      <c r="E3" s="22"/>
    </row>
    <row r="4" spans="1:5" ht="14.25">
      <c r="A4" s="23" t="s">
        <v>1520</v>
      </c>
      <c r="B4" s="24">
        <v>28.28</v>
      </c>
      <c r="C4" s="25" t="s">
        <v>1521</v>
      </c>
      <c r="D4" s="26" t="s">
        <v>1522</v>
      </c>
      <c r="E4" s="26" t="s">
        <v>1523</v>
      </c>
    </row>
    <row r="5" spans="1:6" ht="34.5" customHeight="1">
      <c r="A5" s="27"/>
      <c r="B5" s="24"/>
      <c r="C5" s="28">
        <v>28.26</v>
      </c>
      <c r="D5" s="29">
        <v>28.13</v>
      </c>
      <c r="E5" s="29">
        <v>0.13</v>
      </c>
      <c r="F5" s="30"/>
    </row>
    <row r="6" spans="1:6" ht="14.25">
      <c r="A6" s="31"/>
      <c r="B6" s="31"/>
      <c r="C6" s="31"/>
      <c r="F6" s="30"/>
    </row>
  </sheetData>
  <sheetProtection/>
  <mergeCells count="4">
    <mergeCell ref="A1:E1"/>
    <mergeCell ref="C3:E3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B13" sqref="B13"/>
    </sheetView>
  </sheetViews>
  <sheetFormatPr defaultColWidth="8.625" defaultRowHeight="14.25"/>
  <cols>
    <col min="1" max="1" width="24.375" style="0" customWidth="1"/>
    <col min="2" max="2" width="22.875" style="0" customWidth="1"/>
    <col min="3" max="3" width="24.25390625" style="0" customWidth="1"/>
  </cols>
  <sheetData>
    <row r="1" spans="1:3" ht="22.5">
      <c r="A1" s="10" t="s">
        <v>1524</v>
      </c>
      <c r="B1" s="10"/>
      <c r="C1" s="10"/>
    </row>
    <row r="2" spans="1:3" ht="15">
      <c r="A2" s="11"/>
      <c r="B2" s="11"/>
      <c r="C2" s="12" t="s">
        <v>1517</v>
      </c>
    </row>
    <row r="3" spans="1:3" ht="14.25">
      <c r="A3" s="13" t="s">
        <v>378</v>
      </c>
      <c r="B3" s="13" t="s">
        <v>1518</v>
      </c>
      <c r="C3" s="13" t="s">
        <v>1519</v>
      </c>
    </row>
    <row r="4" spans="1:3" ht="15">
      <c r="A4" s="13" t="s">
        <v>1520</v>
      </c>
      <c r="B4" s="14">
        <v>11.63</v>
      </c>
      <c r="C4" s="14">
        <v>11.63</v>
      </c>
    </row>
    <row r="10" ht="14.25">
      <c r="C10" s="15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I5" sqref="I5"/>
    </sheetView>
  </sheetViews>
  <sheetFormatPr defaultColWidth="8.625" defaultRowHeight="14.25"/>
  <cols>
    <col min="1" max="1" width="13.375" style="0" customWidth="1"/>
    <col min="2" max="2" width="10.375" style="0" customWidth="1"/>
    <col min="3" max="3" width="10.125" style="0" customWidth="1"/>
    <col min="4" max="4" width="11.25390625" style="0" customWidth="1"/>
    <col min="5" max="5" width="15.875" style="0" customWidth="1"/>
    <col min="6" max="6" width="26.50390625" style="0" customWidth="1"/>
  </cols>
  <sheetData>
    <row r="1" spans="1:6" ht="22.5">
      <c r="A1" s="1" t="s">
        <v>1525</v>
      </c>
      <c r="B1" s="1"/>
      <c r="C1" s="1"/>
      <c r="D1" s="1"/>
      <c r="E1" s="1"/>
      <c r="F1" s="1"/>
    </row>
    <row r="2" spans="1:7" ht="22.5">
      <c r="A2" s="2"/>
      <c r="B2" s="2"/>
      <c r="C2" s="2"/>
      <c r="D2" s="2"/>
      <c r="E2" s="2"/>
      <c r="F2" s="3" t="s">
        <v>1526</v>
      </c>
      <c r="G2" s="4"/>
    </row>
    <row r="3" spans="1:7" ht="24.75" customHeight="1">
      <c r="A3" s="5" t="s">
        <v>124</v>
      </c>
      <c r="B3" s="5" t="s">
        <v>1527</v>
      </c>
      <c r="C3" s="5" t="s">
        <v>1368</v>
      </c>
      <c r="D3" s="6" t="s">
        <v>1528</v>
      </c>
      <c r="E3" s="6"/>
      <c r="F3" s="6"/>
      <c r="G3" s="4"/>
    </row>
    <row r="4" spans="1:7" ht="24.75" customHeight="1">
      <c r="A4" s="5"/>
      <c r="B4" s="5"/>
      <c r="C4" s="5"/>
      <c r="D4" s="5" t="s">
        <v>1521</v>
      </c>
      <c r="E4" s="5" t="s">
        <v>1529</v>
      </c>
      <c r="F4" s="5" t="s">
        <v>1370</v>
      </c>
      <c r="G4" s="4"/>
    </row>
    <row r="5" spans="1:7" ht="24.75" customHeight="1">
      <c r="A5" s="7">
        <v>1814.218</v>
      </c>
      <c r="B5" s="7">
        <v>0</v>
      </c>
      <c r="C5" s="7">
        <v>581.218</v>
      </c>
      <c r="D5" s="7">
        <v>1233</v>
      </c>
      <c r="E5" s="7">
        <v>285</v>
      </c>
      <c r="F5" s="7">
        <v>948</v>
      </c>
      <c r="G5" s="4"/>
    </row>
    <row r="6" spans="1:7" ht="102" customHeight="1">
      <c r="A6" s="8" t="s">
        <v>1530</v>
      </c>
      <c r="B6" s="9"/>
      <c r="C6" s="9"/>
      <c r="D6" s="9"/>
      <c r="E6" s="9"/>
      <c r="F6" s="9"/>
      <c r="G6" s="4"/>
    </row>
    <row r="7" ht="14.25">
      <c r="G7" s="4"/>
    </row>
  </sheetData>
  <sheetProtection/>
  <mergeCells count="6">
    <mergeCell ref="A1:F1"/>
    <mergeCell ref="D3:F3"/>
    <mergeCell ref="A6:F6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I43"/>
  <sheetViews>
    <sheetView workbookViewId="0" topLeftCell="A1">
      <selection activeCell="I11" sqref="I11"/>
    </sheetView>
  </sheetViews>
  <sheetFormatPr defaultColWidth="9.00390625" defaultRowHeight="14.25"/>
  <cols>
    <col min="1" max="1" width="5.125" style="302" customWidth="1"/>
    <col min="2" max="2" width="24.125" style="302" customWidth="1"/>
    <col min="3" max="3" width="13.25390625" style="303" customWidth="1"/>
    <col min="4" max="4" width="12.625" style="303" customWidth="1"/>
    <col min="5" max="6" width="11.50390625" style="303" customWidth="1"/>
    <col min="7" max="7" width="36.00390625" style="304" hidden="1" customWidth="1"/>
    <col min="8" max="16384" width="9.00390625" style="302" customWidth="1"/>
  </cols>
  <sheetData>
    <row r="2" spans="1:6" ht="36" customHeight="1">
      <c r="A2" s="305" t="s">
        <v>79</v>
      </c>
      <c r="B2" s="305"/>
      <c r="C2" s="305"/>
      <c r="D2" s="305"/>
      <c r="E2" s="305"/>
      <c r="F2" s="305"/>
    </row>
    <row r="3" spans="1:6" ht="24" customHeight="1">
      <c r="A3" s="306"/>
      <c r="B3" s="307"/>
      <c r="C3" s="308"/>
      <c r="D3" s="309"/>
      <c r="E3" s="309"/>
      <c r="F3" s="310" t="s">
        <v>31</v>
      </c>
    </row>
    <row r="4" spans="1:6" ht="24" customHeight="1">
      <c r="A4" s="311" t="s">
        <v>80</v>
      </c>
      <c r="B4" s="312"/>
      <c r="C4" s="313" t="s">
        <v>81</v>
      </c>
      <c r="D4" s="313" t="s">
        <v>82</v>
      </c>
      <c r="E4" s="314" t="s">
        <v>83</v>
      </c>
      <c r="F4" s="315" t="s">
        <v>84</v>
      </c>
    </row>
    <row r="5" spans="1:6" ht="24" customHeight="1">
      <c r="A5" s="316" t="s">
        <v>85</v>
      </c>
      <c r="B5" s="316" t="s">
        <v>86</v>
      </c>
      <c r="C5" s="317"/>
      <c r="D5" s="317"/>
      <c r="E5" s="318"/>
      <c r="F5" s="315"/>
    </row>
    <row r="6" spans="1:7" ht="24" customHeight="1">
      <c r="A6" s="319">
        <v>201</v>
      </c>
      <c r="B6" s="320" t="s">
        <v>87</v>
      </c>
      <c r="C6" s="321">
        <v>49151</v>
      </c>
      <c r="D6" s="322">
        <v>53239</v>
      </c>
      <c r="E6" s="323">
        <f aca="true" t="shared" si="0" ref="E6:E25">D6-C6</f>
        <v>4088</v>
      </c>
      <c r="F6" s="324">
        <f aca="true" t="shared" si="1" ref="F6:F23">E6/C6</f>
        <v>0.08317226506073122</v>
      </c>
      <c r="G6" s="325"/>
    </row>
    <row r="7" spans="1:7" ht="24" customHeight="1">
      <c r="A7" s="319">
        <v>203</v>
      </c>
      <c r="B7" s="320" t="s">
        <v>88</v>
      </c>
      <c r="C7" s="321">
        <v>414</v>
      </c>
      <c r="D7" s="322">
        <v>3414</v>
      </c>
      <c r="E7" s="323">
        <f t="shared" si="0"/>
        <v>3000</v>
      </c>
      <c r="F7" s="324">
        <f t="shared" si="1"/>
        <v>7.246376811594203</v>
      </c>
      <c r="G7" s="326" t="s">
        <v>89</v>
      </c>
    </row>
    <row r="8" spans="1:7" ht="24" customHeight="1">
      <c r="A8" s="319">
        <v>204</v>
      </c>
      <c r="B8" s="320" t="s">
        <v>90</v>
      </c>
      <c r="C8" s="321">
        <v>23545</v>
      </c>
      <c r="D8" s="322">
        <v>24706</v>
      </c>
      <c r="E8" s="323">
        <f t="shared" si="0"/>
        <v>1161</v>
      </c>
      <c r="F8" s="324">
        <f t="shared" si="1"/>
        <v>0.049309832236143554</v>
      </c>
      <c r="G8" s="326" t="s">
        <v>91</v>
      </c>
    </row>
    <row r="9" spans="1:7" ht="24" customHeight="1">
      <c r="A9" s="319">
        <v>205</v>
      </c>
      <c r="B9" s="320" t="s">
        <v>92</v>
      </c>
      <c r="C9" s="321">
        <v>113301</v>
      </c>
      <c r="D9" s="322">
        <v>118294</v>
      </c>
      <c r="E9" s="323">
        <f t="shared" si="0"/>
        <v>4993</v>
      </c>
      <c r="F9" s="324">
        <f t="shared" si="1"/>
        <v>0.044068454823876224</v>
      </c>
      <c r="G9" s="326" t="s">
        <v>93</v>
      </c>
    </row>
    <row r="10" spans="1:7" ht="24" customHeight="1">
      <c r="A10" s="319">
        <v>206</v>
      </c>
      <c r="B10" s="320" t="s">
        <v>94</v>
      </c>
      <c r="C10" s="321">
        <v>3481</v>
      </c>
      <c r="D10" s="322">
        <v>4355</v>
      </c>
      <c r="E10" s="323">
        <f t="shared" si="0"/>
        <v>874</v>
      </c>
      <c r="F10" s="324">
        <f t="shared" si="1"/>
        <v>0.25107727664464236</v>
      </c>
      <c r="G10" s="326" t="s">
        <v>95</v>
      </c>
    </row>
    <row r="11" spans="1:7" ht="24" customHeight="1">
      <c r="A11" s="319">
        <v>207</v>
      </c>
      <c r="B11" s="320" t="s">
        <v>96</v>
      </c>
      <c r="C11" s="321">
        <v>3630</v>
      </c>
      <c r="D11" s="322">
        <v>3779</v>
      </c>
      <c r="E11" s="323">
        <f t="shared" si="0"/>
        <v>149</v>
      </c>
      <c r="F11" s="324">
        <f t="shared" si="1"/>
        <v>0.04104683195592287</v>
      </c>
      <c r="G11" s="326"/>
    </row>
    <row r="12" spans="1:7" ht="24" customHeight="1">
      <c r="A12" s="319">
        <v>208</v>
      </c>
      <c r="B12" s="320" t="s">
        <v>97</v>
      </c>
      <c r="C12" s="321">
        <v>114126</v>
      </c>
      <c r="D12" s="322">
        <v>128884</v>
      </c>
      <c r="E12" s="323">
        <f t="shared" si="0"/>
        <v>14758</v>
      </c>
      <c r="F12" s="324">
        <f t="shared" si="1"/>
        <v>0.12931321521826752</v>
      </c>
      <c r="G12" s="326" t="s">
        <v>98</v>
      </c>
    </row>
    <row r="13" spans="1:7" ht="24" customHeight="1">
      <c r="A13" s="319">
        <v>210</v>
      </c>
      <c r="B13" s="320" t="s">
        <v>99</v>
      </c>
      <c r="C13" s="321">
        <v>84231</v>
      </c>
      <c r="D13" s="322">
        <v>86832</v>
      </c>
      <c r="E13" s="323">
        <f t="shared" si="0"/>
        <v>2601</v>
      </c>
      <c r="F13" s="324">
        <f t="shared" si="1"/>
        <v>0.030879367453787797</v>
      </c>
      <c r="G13" s="326" t="s">
        <v>100</v>
      </c>
    </row>
    <row r="14" spans="1:7" ht="24" customHeight="1">
      <c r="A14" s="319">
        <v>211</v>
      </c>
      <c r="B14" s="320" t="s">
        <v>101</v>
      </c>
      <c r="C14" s="321">
        <v>13117</v>
      </c>
      <c r="D14" s="322">
        <v>14173</v>
      </c>
      <c r="E14" s="323">
        <f t="shared" si="0"/>
        <v>1056</v>
      </c>
      <c r="F14" s="324">
        <f t="shared" si="1"/>
        <v>0.08050621331097049</v>
      </c>
      <c r="G14" s="326" t="s">
        <v>102</v>
      </c>
    </row>
    <row r="15" spans="1:7" ht="24" customHeight="1">
      <c r="A15" s="319">
        <v>212</v>
      </c>
      <c r="B15" s="320" t="s">
        <v>103</v>
      </c>
      <c r="C15" s="321">
        <v>35922</v>
      </c>
      <c r="D15" s="322">
        <v>36073</v>
      </c>
      <c r="E15" s="323">
        <f t="shared" si="0"/>
        <v>151</v>
      </c>
      <c r="F15" s="324">
        <f t="shared" si="1"/>
        <v>0.004203552140749402</v>
      </c>
      <c r="G15" s="326" t="s">
        <v>104</v>
      </c>
    </row>
    <row r="16" spans="1:7" ht="24" customHeight="1">
      <c r="A16" s="319">
        <v>213</v>
      </c>
      <c r="B16" s="320" t="s">
        <v>105</v>
      </c>
      <c r="C16" s="321">
        <v>54600</v>
      </c>
      <c r="D16" s="322">
        <v>61347</v>
      </c>
      <c r="E16" s="323">
        <f t="shared" si="0"/>
        <v>6747</v>
      </c>
      <c r="F16" s="324">
        <f t="shared" si="1"/>
        <v>0.12357142857142857</v>
      </c>
      <c r="G16" s="326" t="s">
        <v>106</v>
      </c>
    </row>
    <row r="17" spans="1:7" ht="24" customHeight="1">
      <c r="A17" s="319">
        <v>214</v>
      </c>
      <c r="B17" s="320" t="s">
        <v>107</v>
      </c>
      <c r="C17" s="321">
        <v>10437</v>
      </c>
      <c r="D17" s="322">
        <v>14357</v>
      </c>
      <c r="E17" s="323">
        <f t="shared" si="0"/>
        <v>3920</v>
      </c>
      <c r="F17" s="324">
        <f t="shared" si="1"/>
        <v>0.3755868544600939</v>
      </c>
      <c r="G17" s="326"/>
    </row>
    <row r="18" spans="1:7" ht="24" customHeight="1">
      <c r="A18" s="319">
        <v>215</v>
      </c>
      <c r="B18" s="320" t="s">
        <v>108</v>
      </c>
      <c r="C18" s="321">
        <v>17500</v>
      </c>
      <c r="D18" s="322">
        <v>25169</v>
      </c>
      <c r="E18" s="323">
        <f t="shared" si="0"/>
        <v>7669</v>
      </c>
      <c r="F18" s="324">
        <f t="shared" si="1"/>
        <v>0.4382285714285714</v>
      </c>
      <c r="G18" s="326" t="s">
        <v>109</v>
      </c>
    </row>
    <row r="19" spans="1:7" ht="24" customHeight="1">
      <c r="A19" s="319">
        <v>216</v>
      </c>
      <c r="B19" s="320" t="s">
        <v>110</v>
      </c>
      <c r="C19" s="321">
        <v>4628</v>
      </c>
      <c r="D19" s="322">
        <v>4719</v>
      </c>
      <c r="E19" s="323">
        <f t="shared" si="0"/>
        <v>91</v>
      </c>
      <c r="F19" s="324">
        <f t="shared" si="1"/>
        <v>0.019662921348314606</v>
      </c>
      <c r="G19" s="326" t="s">
        <v>111</v>
      </c>
    </row>
    <row r="20" spans="1:7" ht="24" customHeight="1">
      <c r="A20" s="319">
        <v>217</v>
      </c>
      <c r="B20" s="320" t="s">
        <v>112</v>
      </c>
      <c r="C20" s="321">
        <v>0</v>
      </c>
      <c r="D20" s="322">
        <v>0</v>
      </c>
      <c r="E20" s="323">
        <f t="shared" si="0"/>
        <v>0</v>
      </c>
      <c r="F20" s="324"/>
      <c r="G20" s="326" t="s">
        <v>113</v>
      </c>
    </row>
    <row r="21" spans="1:7" ht="24" customHeight="1">
      <c r="A21" s="319">
        <v>220</v>
      </c>
      <c r="B21" s="320" t="s">
        <v>114</v>
      </c>
      <c r="C21" s="321">
        <v>7379</v>
      </c>
      <c r="D21" s="322">
        <v>7771</v>
      </c>
      <c r="E21" s="323">
        <f t="shared" si="0"/>
        <v>392</v>
      </c>
      <c r="F21" s="324">
        <f t="shared" si="1"/>
        <v>0.05312372950264264</v>
      </c>
      <c r="G21" s="326"/>
    </row>
    <row r="22" spans="1:7" ht="24" customHeight="1">
      <c r="A22" s="319">
        <v>221</v>
      </c>
      <c r="B22" s="320" t="s">
        <v>115</v>
      </c>
      <c r="C22" s="321">
        <v>18200</v>
      </c>
      <c r="D22" s="322">
        <v>20765</v>
      </c>
      <c r="E22" s="323">
        <f t="shared" si="0"/>
        <v>2565</v>
      </c>
      <c r="F22" s="324">
        <f t="shared" si="1"/>
        <v>0.14093406593406593</v>
      </c>
      <c r="G22" s="326"/>
    </row>
    <row r="23" spans="1:7" ht="24" customHeight="1">
      <c r="A23" s="319">
        <v>222</v>
      </c>
      <c r="B23" s="320" t="s">
        <v>116</v>
      </c>
      <c r="C23" s="321">
        <v>1300</v>
      </c>
      <c r="D23" s="322">
        <v>1350</v>
      </c>
      <c r="E23" s="323">
        <f t="shared" si="0"/>
        <v>50</v>
      </c>
      <c r="F23" s="324">
        <f t="shared" si="1"/>
        <v>0.038461538461538464</v>
      </c>
      <c r="G23" s="326"/>
    </row>
    <row r="24" spans="1:7" ht="24" customHeight="1">
      <c r="A24" s="319">
        <v>224</v>
      </c>
      <c r="B24" s="320" t="s">
        <v>117</v>
      </c>
      <c r="C24" s="321">
        <v>904</v>
      </c>
      <c r="D24" s="322">
        <v>2188</v>
      </c>
      <c r="E24" s="323">
        <f t="shared" si="0"/>
        <v>1284</v>
      </c>
      <c r="F24" s="324"/>
      <c r="G24" s="326"/>
    </row>
    <row r="25" spans="1:7" ht="24" customHeight="1">
      <c r="A25" s="319">
        <v>227</v>
      </c>
      <c r="B25" s="320" t="s">
        <v>118</v>
      </c>
      <c r="C25" s="321">
        <v>8000</v>
      </c>
      <c r="D25" s="322">
        <v>9000</v>
      </c>
      <c r="E25" s="323">
        <f t="shared" si="0"/>
        <v>1000</v>
      </c>
      <c r="F25" s="324">
        <f>E25/C25</f>
        <v>0.125</v>
      </c>
      <c r="G25" s="326" t="s">
        <v>119</v>
      </c>
    </row>
    <row r="26" spans="1:7" ht="24" customHeight="1">
      <c r="A26" s="319">
        <v>229</v>
      </c>
      <c r="B26" s="320" t="s">
        <v>120</v>
      </c>
      <c r="C26" s="321"/>
      <c r="D26" s="322">
        <v>0</v>
      </c>
      <c r="E26" s="323"/>
      <c r="F26" s="324"/>
      <c r="G26" s="326"/>
    </row>
    <row r="27" spans="1:7" ht="24" customHeight="1">
      <c r="A27" s="319">
        <v>231</v>
      </c>
      <c r="B27" s="320" t="s">
        <v>121</v>
      </c>
      <c r="C27" s="321"/>
      <c r="D27" s="322">
        <v>0</v>
      </c>
      <c r="E27" s="323"/>
      <c r="F27" s="324"/>
      <c r="G27" s="326"/>
    </row>
    <row r="28" spans="1:7" ht="24" customHeight="1">
      <c r="A28" s="319">
        <v>232</v>
      </c>
      <c r="B28" s="320" t="s">
        <v>122</v>
      </c>
      <c r="C28" s="321">
        <v>20000</v>
      </c>
      <c r="D28" s="322">
        <v>18000</v>
      </c>
      <c r="E28" s="323">
        <f>D28-C28</f>
        <v>-2000</v>
      </c>
      <c r="F28" s="324"/>
      <c r="G28" s="326" t="s">
        <v>123</v>
      </c>
    </row>
    <row r="29" spans="1:7" ht="24" customHeight="1">
      <c r="A29" s="311" t="s">
        <v>124</v>
      </c>
      <c r="B29" s="312"/>
      <c r="C29" s="327">
        <f>SUM(C6:C28)</f>
        <v>583866</v>
      </c>
      <c r="D29" s="327">
        <f>SUM(D6:D28)</f>
        <v>638415</v>
      </c>
      <c r="E29" s="328">
        <f>SUM(E6:E28)</f>
        <v>54549</v>
      </c>
      <c r="F29" s="324">
        <f>E29/C29</f>
        <v>0.09342725899435829</v>
      </c>
      <c r="G29" s="325"/>
    </row>
    <row r="35" ht="13.5">
      <c r="I35" s="330"/>
    </row>
    <row r="43" ht="13.5">
      <c r="F43" s="329"/>
    </row>
  </sheetData>
  <sheetProtection/>
  <mergeCells count="7">
    <mergeCell ref="A2:F2"/>
    <mergeCell ref="A4:B4"/>
    <mergeCell ref="A29:B29"/>
    <mergeCell ref="C4:C5"/>
    <mergeCell ref="D4:D5"/>
    <mergeCell ref="E4:E5"/>
    <mergeCell ref="F4:F5"/>
  </mergeCells>
  <printOptions horizontalCentered="1"/>
  <pageMargins left="0.7479166666666667" right="0.7479166666666667" top="0.7868055555555555" bottom="0.7868055555555555" header="0.5111111111111111" footer="0.5111111111111111"/>
  <pageSetup firstPageNumber="21" useFirstPageNumber="1" horizontalDpi="600" verticalDpi="600" orientation="portrait" paperSize="9"/>
  <headerFooter scaleWithDoc="0" alignWithMargins="0">
    <oddHeader>&amp;R附表2</oddHeader>
    <oddFooter>&amp;C&amp;"Times New Roman,常规"&amp;9&amp;P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F50"/>
  <sheetViews>
    <sheetView showGridLines="0" showZeros="0" zoomScale="93" zoomScaleNormal="93" workbookViewId="0" topLeftCell="A1">
      <selection activeCell="C50" sqref="C50:D50"/>
    </sheetView>
  </sheetViews>
  <sheetFormatPr defaultColWidth="8.25390625" defaultRowHeight="14.25"/>
  <cols>
    <col min="1" max="1" width="47.375" style="36" customWidth="1"/>
    <col min="2" max="2" width="14.375" style="35" customWidth="1"/>
    <col min="3" max="3" width="47.375" style="36" customWidth="1"/>
    <col min="4" max="4" width="14.375" style="36" customWidth="1"/>
    <col min="5" max="5" width="8.25390625" style="36" hidden="1" customWidth="1"/>
    <col min="6" max="16384" width="8.25390625" style="36" customWidth="1"/>
  </cols>
  <sheetData>
    <row r="1" ht="10.5" customHeight="1"/>
    <row r="2" spans="1:4" s="295" customFormat="1" ht="15.75" customHeight="1">
      <c r="A2" s="32" t="s">
        <v>125</v>
      </c>
      <c r="B2" s="32"/>
      <c r="C2" s="32"/>
      <c r="D2" s="32"/>
    </row>
    <row r="3" spans="1:4" ht="13.5" customHeight="1">
      <c r="A3" s="34"/>
      <c r="D3" s="37" t="s">
        <v>31</v>
      </c>
    </row>
    <row r="4" spans="1:4" ht="22.5" customHeight="1">
      <c r="A4" s="38" t="s">
        <v>126</v>
      </c>
      <c r="B4" s="39"/>
      <c r="C4" s="38" t="s">
        <v>127</v>
      </c>
      <c r="D4" s="40"/>
    </row>
    <row r="5" spans="1:4" ht="22.5" customHeight="1">
      <c r="A5" s="41" t="s">
        <v>128</v>
      </c>
      <c r="B5" s="41" t="s">
        <v>129</v>
      </c>
      <c r="C5" s="41" t="s">
        <v>130</v>
      </c>
      <c r="D5" s="41" t="s">
        <v>129</v>
      </c>
    </row>
    <row r="6" spans="1:5" ht="25.5" customHeight="1">
      <c r="A6" s="42" t="s">
        <v>131</v>
      </c>
      <c r="B6" s="43">
        <v>192466</v>
      </c>
      <c r="C6" s="44" t="s">
        <v>132</v>
      </c>
      <c r="D6" s="45">
        <v>638415</v>
      </c>
      <c r="E6" s="36" t="s">
        <v>133</v>
      </c>
    </row>
    <row r="7" spans="1:4" ht="25.5" customHeight="1">
      <c r="A7" s="46" t="s">
        <v>134</v>
      </c>
      <c r="B7" s="43">
        <f>B8+B14+B46</f>
        <v>385500</v>
      </c>
      <c r="C7" s="77" t="s">
        <v>135</v>
      </c>
      <c r="D7" s="296">
        <v>45000</v>
      </c>
    </row>
    <row r="8" spans="1:4" ht="25.5" customHeight="1">
      <c r="A8" s="49" t="s">
        <v>136</v>
      </c>
      <c r="B8" s="43">
        <f>SUM(B9:B13)</f>
        <v>16414</v>
      </c>
      <c r="C8" s="77"/>
      <c r="D8" s="296"/>
    </row>
    <row r="9" spans="1:4" ht="25.5" customHeight="1">
      <c r="A9" s="52" t="s">
        <v>137</v>
      </c>
      <c r="B9" s="43">
        <v>11226</v>
      </c>
      <c r="C9" s="44" t="s">
        <v>138</v>
      </c>
      <c r="D9" s="297">
        <f>SUM(D10:D13)</f>
        <v>6790</v>
      </c>
    </row>
    <row r="10" spans="1:4" ht="25.5" customHeight="1">
      <c r="A10" s="52" t="s">
        <v>139</v>
      </c>
      <c r="B10" s="43">
        <v>1839</v>
      </c>
      <c r="C10" s="77" t="s">
        <v>140</v>
      </c>
      <c r="D10" s="78"/>
    </row>
    <row r="11" spans="1:6" ht="25.5" customHeight="1">
      <c r="A11" s="52" t="s">
        <v>141</v>
      </c>
      <c r="B11" s="43">
        <v>1446</v>
      </c>
      <c r="C11" s="77" t="s">
        <v>142</v>
      </c>
      <c r="D11" s="78">
        <v>731</v>
      </c>
      <c r="F11" s="36" t="s">
        <v>143</v>
      </c>
    </row>
    <row r="12" spans="1:4" ht="25.5" customHeight="1">
      <c r="A12" s="52" t="s">
        <v>144</v>
      </c>
      <c r="B12" s="43"/>
      <c r="C12" s="77" t="s">
        <v>145</v>
      </c>
      <c r="D12" s="78"/>
    </row>
    <row r="13" spans="1:4" ht="25.5" customHeight="1">
      <c r="A13" s="52" t="s">
        <v>146</v>
      </c>
      <c r="B13" s="43">
        <v>1903</v>
      </c>
      <c r="C13" s="77" t="s">
        <v>147</v>
      </c>
      <c r="D13" s="78">
        <v>6059</v>
      </c>
    </row>
    <row r="14" spans="1:4" ht="25.5" customHeight="1">
      <c r="A14" s="52" t="s">
        <v>148</v>
      </c>
      <c r="B14" s="43">
        <f>SUM(B15:B45)</f>
        <v>324086</v>
      </c>
      <c r="C14" s="296"/>
      <c r="D14" s="296"/>
    </row>
    <row r="15" spans="1:4" ht="25.5" customHeight="1">
      <c r="A15" s="60" t="s">
        <v>149</v>
      </c>
      <c r="B15" s="43"/>
      <c r="C15" s="298"/>
      <c r="D15" s="78"/>
    </row>
    <row r="16" spans="1:4" ht="25.5" customHeight="1">
      <c r="A16" s="60" t="s">
        <v>150</v>
      </c>
      <c r="B16" s="43">
        <v>93228</v>
      </c>
      <c r="C16" s="298"/>
      <c r="D16" s="78"/>
    </row>
    <row r="17" spans="1:4" ht="25.5" customHeight="1">
      <c r="A17" s="64" t="s">
        <v>151</v>
      </c>
      <c r="B17" s="43">
        <v>40000</v>
      </c>
      <c r="C17" s="298"/>
      <c r="D17" s="78"/>
    </row>
    <row r="18" spans="1:4" ht="25.5" customHeight="1">
      <c r="A18" s="64" t="s">
        <v>152</v>
      </c>
      <c r="B18" s="43">
        <v>3744</v>
      </c>
      <c r="C18" s="298"/>
      <c r="D18" s="78"/>
    </row>
    <row r="19" spans="1:5" ht="25.5" customHeight="1">
      <c r="A19" s="64" t="s">
        <v>153</v>
      </c>
      <c r="B19" s="43"/>
      <c r="C19" s="298"/>
      <c r="D19" s="78"/>
      <c r="E19" s="36" t="s">
        <v>154</v>
      </c>
    </row>
    <row r="20" spans="1:5" ht="25.5" customHeight="1">
      <c r="A20" s="64" t="s">
        <v>155</v>
      </c>
      <c r="B20" s="43">
        <v>994</v>
      </c>
      <c r="C20" s="298"/>
      <c r="D20" s="78"/>
      <c r="E20" s="36" t="s">
        <v>156</v>
      </c>
    </row>
    <row r="21" spans="1:5" ht="25.5" customHeight="1">
      <c r="A21" s="64" t="s">
        <v>157</v>
      </c>
      <c r="B21" s="43"/>
      <c r="C21" s="298"/>
      <c r="D21" s="78"/>
      <c r="E21" s="36" t="s">
        <v>158</v>
      </c>
    </row>
    <row r="22" spans="1:5" ht="25.5" customHeight="1">
      <c r="A22" s="64" t="s">
        <v>159</v>
      </c>
      <c r="B22" s="43"/>
      <c r="C22" s="298"/>
      <c r="D22" s="78"/>
      <c r="E22" s="36" t="s">
        <v>160</v>
      </c>
    </row>
    <row r="23" spans="1:5" ht="25.5" customHeight="1">
      <c r="A23" s="64" t="s">
        <v>161</v>
      </c>
      <c r="B23" s="43"/>
      <c r="C23" s="298"/>
      <c r="D23" s="78"/>
      <c r="E23" s="299" t="s">
        <v>162</v>
      </c>
    </row>
    <row r="24" spans="1:5" ht="25.5" customHeight="1">
      <c r="A24" s="64" t="s">
        <v>163</v>
      </c>
      <c r="B24" s="43"/>
      <c r="C24" s="298"/>
      <c r="D24" s="78"/>
      <c r="E24" s="299"/>
    </row>
    <row r="25" spans="1:5" ht="25.5" customHeight="1">
      <c r="A25" s="60" t="s">
        <v>164</v>
      </c>
      <c r="B25" s="43"/>
      <c r="C25" s="298"/>
      <c r="D25" s="78"/>
      <c r="E25" s="299"/>
    </row>
    <row r="26" spans="1:5" ht="25.5" customHeight="1">
      <c r="A26" s="64" t="s">
        <v>165</v>
      </c>
      <c r="B26" s="43"/>
      <c r="C26" s="298"/>
      <c r="D26" s="78"/>
      <c r="E26" s="299"/>
    </row>
    <row r="27" spans="1:5" ht="25.5" customHeight="1">
      <c r="A27" s="64" t="s">
        <v>166</v>
      </c>
      <c r="B27" s="43">
        <v>3000</v>
      </c>
      <c r="C27" s="298"/>
      <c r="D27" s="78"/>
      <c r="E27" s="299"/>
    </row>
    <row r="28" spans="1:4" ht="25.5" customHeight="1">
      <c r="A28" s="64" t="s">
        <v>167</v>
      </c>
      <c r="B28" s="43"/>
      <c r="C28" s="300"/>
      <c r="D28" s="78"/>
    </row>
    <row r="29" spans="1:4" ht="25.5" customHeight="1">
      <c r="A29" s="64" t="s">
        <v>168</v>
      </c>
      <c r="B29" s="43"/>
      <c r="C29" s="301"/>
      <c r="D29" s="45"/>
    </row>
    <row r="30" spans="1:4" ht="25.5" customHeight="1">
      <c r="A30" s="64" t="s">
        <v>169</v>
      </c>
      <c r="B30" s="43"/>
      <c r="C30" s="298"/>
      <c r="D30" s="78"/>
    </row>
    <row r="31" spans="1:4" ht="25.5" customHeight="1">
      <c r="A31" s="64" t="s">
        <v>170</v>
      </c>
      <c r="B31" s="43"/>
      <c r="C31" s="300"/>
      <c r="D31" s="78"/>
    </row>
    <row r="32" spans="1:4" ht="25.5" customHeight="1">
      <c r="A32" s="64" t="s">
        <v>171</v>
      </c>
      <c r="B32" s="43">
        <v>19460</v>
      </c>
      <c r="C32" s="301"/>
      <c r="D32" s="45"/>
    </row>
    <row r="33" spans="1:4" ht="25.5" customHeight="1">
      <c r="A33" s="64" t="s">
        <v>172</v>
      </c>
      <c r="B33" s="43">
        <v>1697</v>
      </c>
      <c r="C33" s="298"/>
      <c r="D33" s="78"/>
    </row>
    <row r="34" spans="1:4" ht="25.5" customHeight="1">
      <c r="A34" s="64" t="s">
        <v>173</v>
      </c>
      <c r="B34" s="43"/>
      <c r="C34" s="300"/>
      <c r="D34" s="78"/>
    </row>
    <row r="35" spans="1:4" ht="25.5" customHeight="1">
      <c r="A35" s="64" t="s">
        <v>174</v>
      </c>
      <c r="B35" s="43">
        <v>21967</v>
      </c>
      <c r="C35" s="301"/>
      <c r="D35" s="45"/>
    </row>
    <row r="36" spans="1:4" ht="25.5" customHeight="1">
      <c r="A36" s="64" t="s">
        <v>175</v>
      </c>
      <c r="B36" s="43"/>
      <c r="C36" s="298"/>
      <c r="D36" s="78"/>
    </row>
    <row r="37" spans="1:4" ht="25.5" customHeight="1">
      <c r="A37" s="64" t="s">
        <v>176</v>
      </c>
      <c r="B37" s="43"/>
      <c r="C37" s="300"/>
      <c r="D37" s="78"/>
    </row>
    <row r="38" spans="1:4" ht="25.5" customHeight="1">
      <c r="A38" s="64" t="s">
        <v>177</v>
      </c>
      <c r="B38" s="43">
        <v>69160</v>
      </c>
      <c r="C38" s="301"/>
      <c r="D38" s="45"/>
    </row>
    <row r="39" spans="1:4" ht="25.5" customHeight="1">
      <c r="A39" s="64" t="s">
        <v>178</v>
      </c>
      <c r="B39" s="43">
        <v>57319</v>
      </c>
      <c r="C39" s="298"/>
      <c r="D39" s="78"/>
    </row>
    <row r="40" spans="1:4" ht="25.5" customHeight="1">
      <c r="A40" s="64" t="s">
        <v>179</v>
      </c>
      <c r="B40" s="43"/>
      <c r="C40" s="300"/>
      <c r="D40" s="78"/>
    </row>
    <row r="41" spans="1:4" ht="25.5" customHeight="1">
      <c r="A41" s="64" t="s">
        <v>180</v>
      </c>
      <c r="B41" s="43">
        <v>7317</v>
      </c>
      <c r="C41" s="301"/>
      <c r="D41" s="45"/>
    </row>
    <row r="42" spans="1:4" ht="25.5" customHeight="1">
      <c r="A42" s="64" t="s">
        <v>181</v>
      </c>
      <c r="B42" s="43">
        <v>6200</v>
      </c>
      <c r="C42" s="298"/>
      <c r="D42" s="78"/>
    </row>
    <row r="43" spans="1:4" ht="25.5" customHeight="1">
      <c r="A43" s="64" t="s">
        <v>182</v>
      </c>
      <c r="B43" s="43"/>
      <c r="C43" s="300"/>
      <c r="D43" s="78"/>
    </row>
    <row r="44" spans="1:4" ht="25.5" customHeight="1">
      <c r="A44" s="64" t="s">
        <v>183</v>
      </c>
      <c r="B44" s="43"/>
      <c r="C44" s="301"/>
      <c r="D44" s="45"/>
    </row>
    <row r="45" spans="1:4" ht="25.5" customHeight="1">
      <c r="A45" s="64" t="s">
        <v>184</v>
      </c>
      <c r="B45" s="43"/>
      <c r="C45" s="298"/>
      <c r="D45" s="78"/>
    </row>
    <row r="46" spans="1:4" ht="25.5" customHeight="1">
      <c r="A46" s="64" t="s">
        <v>185</v>
      </c>
      <c r="B46" s="43">
        <v>45000</v>
      </c>
      <c r="C46" s="300"/>
      <c r="D46" s="78"/>
    </row>
    <row r="47" spans="1:4" ht="25.5" customHeight="1">
      <c r="A47" s="46" t="s">
        <v>186</v>
      </c>
      <c r="B47" s="43"/>
      <c r="C47" s="301"/>
      <c r="D47" s="45"/>
    </row>
    <row r="48" spans="1:4" ht="25.5" customHeight="1">
      <c r="A48" s="46" t="s">
        <v>187</v>
      </c>
      <c r="B48" s="43"/>
      <c r="C48" s="298"/>
      <c r="D48" s="78"/>
    </row>
    <row r="49" spans="1:4" ht="25.5" customHeight="1">
      <c r="A49" s="80" t="s">
        <v>188</v>
      </c>
      <c r="B49" s="43">
        <v>67239</v>
      </c>
      <c r="C49" s="300"/>
      <c r="D49" s="78"/>
    </row>
    <row r="50" spans="1:4" ht="25.5" customHeight="1">
      <c r="A50" s="81" t="s">
        <v>189</v>
      </c>
      <c r="B50" s="82">
        <f>B49+B48+B47+B7+B6</f>
        <v>645205</v>
      </c>
      <c r="C50" s="82" t="s">
        <v>190</v>
      </c>
      <c r="D50" s="82">
        <f>D9+D6</f>
        <v>645205</v>
      </c>
    </row>
    <row r="51" ht="14.25"/>
  </sheetData>
  <sheetProtection/>
  <mergeCells count="3">
    <mergeCell ref="A2:D2"/>
    <mergeCell ref="A4:B4"/>
    <mergeCell ref="C4:D4"/>
  </mergeCells>
  <printOptions horizontalCentered="1"/>
  <pageMargins left="0.3541666666666667" right="0.3541666666666667" top="0.2361111111111111" bottom="0" header="0.3145833333333333" footer="0.19652777777777777"/>
  <pageSetup firstPageNumber="22" useFirstPageNumber="1" horizontalDpi="600" verticalDpi="600" orientation="landscape" paperSize="9"/>
  <headerFooter scaleWithDoc="0" alignWithMargins="0">
    <oddHeader>&amp;R附表3</oddHeader>
    <oddFooter>&amp;C&amp;"Times New Roman,常规"&amp;10&amp;P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95"/>
  <sheetViews>
    <sheetView workbookViewId="0" topLeftCell="A2">
      <pane ySplit="3" topLeftCell="A83" activePane="bottomLeft" state="frozen"/>
      <selection pane="bottomLeft" activeCell="M35" sqref="M35"/>
    </sheetView>
  </sheetViews>
  <sheetFormatPr defaultColWidth="0" defaultRowHeight="14.25"/>
  <cols>
    <col min="1" max="2" width="4.625" style="230" customWidth="1"/>
    <col min="3" max="3" width="26.625" style="231" customWidth="1"/>
    <col min="4" max="4" width="8.625" style="232" hidden="1" customWidth="1"/>
    <col min="5" max="5" width="9.00390625" style="232" hidden="1" customWidth="1"/>
    <col min="6" max="6" width="9.125" style="232" hidden="1" customWidth="1"/>
    <col min="7" max="7" width="9.125" style="232" customWidth="1"/>
    <col min="8" max="8" width="40.00390625" style="233" customWidth="1"/>
    <col min="9" max="9" width="38.875" style="233" hidden="1" customWidth="1"/>
    <col min="10" max="10" width="8.25390625" style="234" customWidth="1"/>
    <col min="11" max="32" width="6.75390625" style="234" customWidth="1"/>
    <col min="33" max="182" width="8.25390625" style="234" customWidth="1"/>
    <col min="183" max="183" width="3.375" style="234" customWidth="1"/>
    <col min="184" max="184" width="8.25390625" style="234" hidden="1" customWidth="1"/>
    <col min="185" max="185" width="13.125" style="234" customWidth="1"/>
    <col min="186" max="186" width="8.875" style="234" customWidth="1"/>
    <col min="187" max="187" width="61.125" style="234" customWidth="1"/>
    <col min="188" max="190" width="8.25390625" style="234" hidden="1" customWidth="1"/>
    <col min="191" max="236" width="9.00390625" style="234" hidden="1" customWidth="1"/>
    <col min="237" max="16384" width="9.00390625" style="234" hidden="1" customWidth="1"/>
  </cols>
  <sheetData>
    <row r="1" spans="1:8" ht="14.25" hidden="1">
      <c r="A1" s="235"/>
      <c r="B1" s="235"/>
      <c r="C1" s="236"/>
      <c r="D1" s="237"/>
      <c r="E1" s="237"/>
      <c r="F1" s="237"/>
      <c r="G1" s="237"/>
      <c r="H1" s="235"/>
    </row>
    <row r="2" spans="1:9" ht="43.5" customHeight="1">
      <c r="A2" s="238" t="s">
        <v>191</v>
      </c>
      <c r="B2" s="238"/>
      <c r="C2" s="238"/>
      <c r="D2" s="238"/>
      <c r="E2" s="238"/>
      <c r="F2" s="238"/>
      <c r="G2" s="238"/>
      <c r="H2" s="238"/>
      <c r="I2" s="238"/>
    </row>
    <row r="3" spans="1:9" ht="18" customHeight="1">
      <c r="A3" s="239"/>
      <c r="B3" s="239"/>
      <c r="C3" s="240"/>
      <c r="D3" s="241"/>
      <c r="E3" s="241"/>
      <c r="F3" s="241"/>
      <c r="G3" s="241"/>
      <c r="H3" s="242" t="s">
        <v>31</v>
      </c>
      <c r="I3" s="273"/>
    </row>
    <row r="4" spans="1:9" s="226" customFormat="1" ht="31.5" customHeight="1">
      <c r="A4" s="243" t="s">
        <v>192</v>
      </c>
      <c r="B4" s="243" t="s">
        <v>193</v>
      </c>
      <c r="C4" s="244" t="s">
        <v>194</v>
      </c>
      <c r="D4" s="245" t="s">
        <v>195</v>
      </c>
      <c r="E4" s="245" t="s">
        <v>196</v>
      </c>
      <c r="F4" s="245" t="s">
        <v>197</v>
      </c>
      <c r="G4" s="245" t="s">
        <v>36</v>
      </c>
      <c r="H4" s="243" t="s">
        <v>198</v>
      </c>
      <c r="I4" s="243" t="s">
        <v>199</v>
      </c>
    </row>
    <row r="5" spans="1:9" s="226" customFormat="1" ht="36" customHeight="1">
      <c r="A5" s="246">
        <v>1</v>
      </c>
      <c r="B5" s="246">
        <v>204</v>
      </c>
      <c r="C5" s="247" t="s">
        <v>200</v>
      </c>
      <c r="D5" s="248">
        <v>100</v>
      </c>
      <c r="E5" s="248">
        <v>50</v>
      </c>
      <c r="F5" s="248"/>
      <c r="G5" s="248">
        <f>E5-F5</f>
        <v>50</v>
      </c>
      <c r="H5" s="249"/>
      <c r="I5" s="257"/>
    </row>
    <row r="6" spans="1:9" s="226" customFormat="1" ht="36" customHeight="1">
      <c r="A6" s="246">
        <v>2</v>
      </c>
      <c r="B6" s="246">
        <v>201</v>
      </c>
      <c r="C6" s="247" t="s">
        <v>201</v>
      </c>
      <c r="D6" s="248">
        <v>100</v>
      </c>
      <c r="E6" s="248">
        <v>50</v>
      </c>
      <c r="F6" s="248"/>
      <c r="G6" s="248">
        <f aca="true" t="shared" si="0" ref="G6:G65">E6-F6</f>
        <v>50</v>
      </c>
      <c r="H6" s="249"/>
      <c r="I6" s="257"/>
    </row>
    <row r="7" spans="1:9" s="226" customFormat="1" ht="36" customHeight="1">
      <c r="A7" s="246">
        <v>3</v>
      </c>
      <c r="B7" s="246">
        <v>201</v>
      </c>
      <c r="C7" s="247" t="s">
        <v>202</v>
      </c>
      <c r="D7" s="248">
        <v>150</v>
      </c>
      <c r="E7" s="248">
        <v>75</v>
      </c>
      <c r="F7" s="248"/>
      <c r="G7" s="248">
        <f t="shared" si="0"/>
        <v>75</v>
      </c>
      <c r="H7" s="249"/>
      <c r="I7" s="257"/>
    </row>
    <row r="8" spans="1:9" s="226" customFormat="1" ht="27.75" customHeight="1">
      <c r="A8" s="246">
        <v>4</v>
      </c>
      <c r="B8" s="246">
        <v>201</v>
      </c>
      <c r="C8" s="247" t="s">
        <v>203</v>
      </c>
      <c r="D8" s="248">
        <v>200</v>
      </c>
      <c r="E8" s="248">
        <v>240</v>
      </c>
      <c r="F8" s="248">
        <v>72</v>
      </c>
      <c r="G8" s="248">
        <f t="shared" si="0"/>
        <v>168</v>
      </c>
      <c r="H8" s="249"/>
      <c r="I8" s="257" t="s">
        <v>204</v>
      </c>
    </row>
    <row r="9" spans="1:9" s="226" customFormat="1" ht="27.75" customHeight="1">
      <c r="A9" s="246">
        <v>5</v>
      </c>
      <c r="B9" s="246">
        <v>201</v>
      </c>
      <c r="C9" s="250" t="s">
        <v>205</v>
      </c>
      <c r="D9" s="248">
        <v>500</v>
      </c>
      <c r="E9" s="248">
        <v>400</v>
      </c>
      <c r="F9" s="248">
        <v>100</v>
      </c>
      <c r="G9" s="248">
        <f t="shared" si="0"/>
        <v>300</v>
      </c>
      <c r="H9" s="249"/>
      <c r="I9" s="257" t="s">
        <v>206</v>
      </c>
    </row>
    <row r="10" spans="1:9" s="226" customFormat="1" ht="36" customHeight="1">
      <c r="A10" s="246">
        <v>6</v>
      </c>
      <c r="B10" s="246">
        <v>201</v>
      </c>
      <c r="C10" s="247" t="s">
        <v>207</v>
      </c>
      <c r="D10" s="248">
        <v>1000</v>
      </c>
      <c r="E10" s="248">
        <v>1000</v>
      </c>
      <c r="F10" s="248">
        <v>200</v>
      </c>
      <c r="G10" s="248">
        <f t="shared" si="0"/>
        <v>800</v>
      </c>
      <c r="H10" s="249" t="s">
        <v>208</v>
      </c>
      <c r="I10" s="257" t="s">
        <v>209</v>
      </c>
    </row>
    <row r="11" spans="1:9" s="226" customFormat="1" ht="30.75" customHeight="1">
      <c r="A11" s="246">
        <v>7</v>
      </c>
      <c r="B11" s="246">
        <v>201</v>
      </c>
      <c r="C11" s="250" t="s">
        <v>210</v>
      </c>
      <c r="D11" s="248">
        <v>150</v>
      </c>
      <c r="E11" s="248">
        <v>100</v>
      </c>
      <c r="F11" s="248">
        <v>30</v>
      </c>
      <c r="G11" s="248">
        <f t="shared" si="0"/>
        <v>70</v>
      </c>
      <c r="H11" s="249"/>
      <c r="I11" s="257" t="s">
        <v>204</v>
      </c>
    </row>
    <row r="12" spans="1:9" s="226" customFormat="1" ht="45.75" customHeight="1">
      <c r="A12" s="246">
        <v>8</v>
      </c>
      <c r="B12" s="246">
        <v>212</v>
      </c>
      <c r="C12" s="247" t="s">
        <v>211</v>
      </c>
      <c r="D12" s="248">
        <v>600</v>
      </c>
      <c r="E12" s="248">
        <v>600</v>
      </c>
      <c r="F12" s="248">
        <v>180</v>
      </c>
      <c r="G12" s="248">
        <f t="shared" si="0"/>
        <v>420</v>
      </c>
      <c r="H12" s="249" t="s">
        <v>212</v>
      </c>
      <c r="I12" s="249" t="s">
        <v>204</v>
      </c>
    </row>
    <row r="13" spans="1:9" s="226" customFormat="1" ht="36" customHeight="1">
      <c r="A13" s="246">
        <v>9</v>
      </c>
      <c r="B13" s="246">
        <v>201</v>
      </c>
      <c r="C13" s="247" t="s">
        <v>213</v>
      </c>
      <c r="D13" s="248">
        <v>6000</v>
      </c>
      <c r="E13" s="248">
        <v>6000</v>
      </c>
      <c r="F13" s="248">
        <v>1200</v>
      </c>
      <c r="G13" s="248">
        <f t="shared" si="0"/>
        <v>4800</v>
      </c>
      <c r="H13" s="249"/>
      <c r="I13" s="257" t="s">
        <v>214</v>
      </c>
    </row>
    <row r="14" spans="1:9" s="226" customFormat="1" ht="33" customHeight="1">
      <c r="A14" s="246">
        <v>10</v>
      </c>
      <c r="B14" s="246">
        <v>201</v>
      </c>
      <c r="C14" s="247" t="s">
        <v>215</v>
      </c>
      <c r="D14" s="248">
        <v>580</v>
      </c>
      <c r="E14" s="248">
        <v>500</v>
      </c>
      <c r="F14" s="248">
        <v>150</v>
      </c>
      <c r="G14" s="248">
        <f t="shared" si="0"/>
        <v>350</v>
      </c>
      <c r="H14" s="249"/>
      <c r="I14" s="257" t="s">
        <v>204</v>
      </c>
    </row>
    <row r="15" spans="1:9" s="226" customFormat="1" ht="40.5" customHeight="1">
      <c r="A15" s="246">
        <v>11</v>
      </c>
      <c r="B15" s="246">
        <v>201</v>
      </c>
      <c r="C15" s="247" t="s">
        <v>216</v>
      </c>
      <c r="D15" s="248">
        <v>600</v>
      </c>
      <c r="E15" s="248">
        <v>600</v>
      </c>
      <c r="F15" s="248">
        <v>180</v>
      </c>
      <c r="G15" s="248">
        <f t="shared" si="0"/>
        <v>420</v>
      </c>
      <c r="H15" s="249" t="s">
        <v>217</v>
      </c>
      <c r="I15" s="257" t="s">
        <v>204</v>
      </c>
    </row>
    <row r="16" spans="1:9" s="226" customFormat="1" ht="33" customHeight="1">
      <c r="A16" s="246">
        <v>12</v>
      </c>
      <c r="B16" s="246">
        <v>201</v>
      </c>
      <c r="C16" s="247" t="s">
        <v>218</v>
      </c>
      <c r="D16" s="248"/>
      <c r="E16" s="248">
        <v>100</v>
      </c>
      <c r="F16" s="248">
        <v>30</v>
      </c>
      <c r="G16" s="248">
        <f t="shared" si="0"/>
        <v>70</v>
      </c>
      <c r="H16" s="249" t="s">
        <v>219</v>
      </c>
      <c r="I16" s="257" t="s">
        <v>204</v>
      </c>
    </row>
    <row r="17" spans="1:9" s="226" customFormat="1" ht="33" customHeight="1">
      <c r="A17" s="246">
        <v>13</v>
      </c>
      <c r="B17" s="246">
        <v>201</v>
      </c>
      <c r="C17" s="251" t="s">
        <v>220</v>
      </c>
      <c r="D17" s="248">
        <v>1000</v>
      </c>
      <c r="E17" s="248">
        <v>1000</v>
      </c>
      <c r="F17" s="248">
        <v>200</v>
      </c>
      <c r="G17" s="248">
        <f t="shared" si="0"/>
        <v>800</v>
      </c>
      <c r="H17" s="249"/>
      <c r="I17" s="257"/>
    </row>
    <row r="18" spans="1:9" s="226" customFormat="1" ht="33" customHeight="1">
      <c r="A18" s="246">
        <v>14</v>
      </c>
      <c r="B18" s="246">
        <v>215</v>
      </c>
      <c r="C18" s="247" t="s">
        <v>221</v>
      </c>
      <c r="D18" s="248"/>
      <c r="E18" s="252">
        <v>100</v>
      </c>
      <c r="F18" s="252">
        <v>30</v>
      </c>
      <c r="G18" s="248">
        <f t="shared" si="0"/>
        <v>70</v>
      </c>
      <c r="H18" s="253"/>
      <c r="I18" s="257" t="s">
        <v>204</v>
      </c>
    </row>
    <row r="19" spans="1:9" s="226" customFormat="1" ht="36.75" customHeight="1">
      <c r="A19" s="246">
        <v>15</v>
      </c>
      <c r="B19" s="246">
        <v>232</v>
      </c>
      <c r="C19" s="247" t="s">
        <v>222</v>
      </c>
      <c r="D19" s="248">
        <v>10000</v>
      </c>
      <c r="E19" s="252">
        <v>18000</v>
      </c>
      <c r="F19" s="252"/>
      <c r="G19" s="248">
        <f t="shared" si="0"/>
        <v>18000</v>
      </c>
      <c r="H19" s="254"/>
      <c r="I19" s="257" t="s">
        <v>223</v>
      </c>
    </row>
    <row r="20" spans="1:9" s="226" customFormat="1" ht="33" customHeight="1">
      <c r="A20" s="246">
        <v>16</v>
      </c>
      <c r="B20" s="246">
        <v>224</v>
      </c>
      <c r="C20" s="247" t="s">
        <v>224</v>
      </c>
      <c r="D20" s="248"/>
      <c r="E20" s="248">
        <v>200</v>
      </c>
      <c r="F20" s="248">
        <v>60</v>
      </c>
      <c r="G20" s="248">
        <f t="shared" si="0"/>
        <v>140</v>
      </c>
      <c r="H20" s="249"/>
      <c r="I20" s="257" t="s">
        <v>204</v>
      </c>
    </row>
    <row r="21" spans="1:9" s="226" customFormat="1" ht="40.5" customHeight="1">
      <c r="A21" s="246">
        <v>17</v>
      </c>
      <c r="B21" s="246">
        <v>213</v>
      </c>
      <c r="C21" s="247" t="s">
        <v>225</v>
      </c>
      <c r="D21" s="248">
        <v>3000</v>
      </c>
      <c r="E21" s="248">
        <v>6000</v>
      </c>
      <c r="F21" s="248"/>
      <c r="G21" s="248">
        <f t="shared" si="0"/>
        <v>6000</v>
      </c>
      <c r="H21" s="254" t="s">
        <v>226</v>
      </c>
      <c r="I21" s="257" t="s">
        <v>227</v>
      </c>
    </row>
    <row r="22" spans="1:9" s="226" customFormat="1" ht="33" customHeight="1">
      <c r="A22" s="246">
        <v>18</v>
      </c>
      <c r="B22" s="246">
        <v>207</v>
      </c>
      <c r="C22" s="247" t="s">
        <v>228</v>
      </c>
      <c r="D22" s="248">
        <v>500</v>
      </c>
      <c r="E22" s="248">
        <v>240</v>
      </c>
      <c r="F22" s="248">
        <v>140</v>
      </c>
      <c r="G22" s="248">
        <f t="shared" si="0"/>
        <v>100</v>
      </c>
      <c r="H22" s="255"/>
      <c r="I22" s="257" t="s">
        <v>229</v>
      </c>
    </row>
    <row r="23" spans="1:9" s="226" customFormat="1" ht="39.75" customHeight="1">
      <c r="A23" s="246">
        <v>19</v>
      </c>
      <c r="B23" s="246">
        <v>214</v>
      </c>
      <c r="C23" s="247" t="s">
        <v>230</v>
      </c>
      <c r="D23" s="248"/>
      <c r="E23" s="252">
        <v>6200</v>
      </c>
      <c r="F23" s="252"/>
      <c r="G23" s="248">
        <f t="shared" si="0"/>
        <v>6200</v>
      </c>
      <c r="H23" s="253" t="s">
        <v>231</v>
      </c>
      <c r="I23" s="257" t="s">
        <v>232</v>
      </c>
    </row>
    <row r="24" spans="1:9" s="226" customFormat="1" ht="224.25" customHeight="1">
      <c r="A24" s="246">
        <v>20</v>
      </c>
      <c r="B24" s="246">
        <v>203</v>
      </c>
      <c r="C24" s="247" t="s">
        <v>233</v>
      </c>
      <c r="D24" s="248">
        <v>100</v>
      </c>
      <c r="E24" s="248">
        <v>414</v>
      </c>
      <c r="F24" s="248"/>
      <c r="G24" s="248">
        <f t="shared" si="0"/>
        <v>414</v>
      </c>
      <c r="H24" s="249" t="s">
        <v>234</v>
      </c>
      <c r="I24" s="257" t="s">
        <v>235</v>
      </c>
    </row>
    <row r="25" spans="1:9" s="226" customFormat="1" ht="36" customHeight="1">
      <c r="A25" s="246">
        <v>21</v>
      </c>
      <c r="B25" s="246">
        <v>213</v>
      </c>
      <c r="C25" s="251" t="s">
        <v>236</v>
      </c>
      <c r="D25" s="248"/>
      <c r="E25" s="248">
        <v>2000</v>
      </c>
      <c r="F25" s="248">
        <v>1000</v>
      </c>
      <c r="G25" s="248">
        <f t="shared" si="0"/>
        <v>1000</v>
      </c>
      <c r="H25" s="256"/>
      <c r="I25" s="257" t="s">
        <v>237</v>
      </c>
    </row>
    <row r="26" spans="1:9" s="226" customFormat="1" ht="33" customHeight="1">
      <c r="A26" s="246">
        <v>22</v>
      </c>
      <c r="B26" s="246">
        <v>213</v>
      </c>
      <c r="C26" s="247" t="s">
        <v>238</v>
      </c>
      <c r="D26" s="248"/>
      <c r="E26" s="248">
        <v>100</v>
      </c>
      <c r="F26" s="248">
        <v>30</v>
      </c>
      <c r="G26" s="248">
        <f t="shared" si="0"/>
        <v>70</v>
      </c>
      <c r="H26" s="249" t="s">
        <v>239</v>
      </c>
      <c r="I26" s="257" t="s">
        <v>204</v>
      </c>
    </row>
    <row r="27" spans="1:9" s="226" customFormat="1" ht="45.75" customHeight="1">
      <c r="A27" s="246">
        <v>23</v>
      </c>
      <c r="B27" s="246">
        <v>201</v>
      </c>
      <c r="C27" s="247" t="s">
        <v>240</v>
      </c>
      <c r="D27" s="248"/>
      <c r="E27" s="252">
        <v>100</v>
      </c>
      <c r="F27" s="252"/>
      <c r="G27" s="248">
        <f t="shared" si="0"/>
        <v>100</v>
      </c>
      <c r="H27" s="253" t="s">
        <v>241</v>
      </c>
      <c r="I27" s="257" t="s">
        <v>242</v>
      </c>
    </row>
    <row r="28" spans="1:9" s="226" customFormat="1" ht="43.5" customHeight="1">
      <c r="A28" s="246">
        <v>24</v>
      </c>
      <c r="B28" s="246">
        <v>216</v>
      </c>
      <c r="C28" s="247" t="s">
        <v>243</v>
      </c>
      <c r="D28" s="248"/>
      <c r="E28" s="252">
        <v>200</v>
      </c>
      <c r="F28" s="252"/>
      <c r="G28" s="248">
        <f t="shared" si="0"/>
        <v>200</v>
      </c>
      <c r="H28" s="253" t="s">
        <v>244</v>
      </c>
      <c r="I28" s="257"/>
    </row>
    <row r="29" spans="1:9" s="226" customFormat="1" ht="39" customHeight="1">
      <c r="A29" s="246">
        <v>25</v>
      </c>
      <c r="B29" s="246">
        <v>213</v>
      </c>
      <c r="C29" s="247" t="s">
        <v>245</v>
      </c>
      <c r="D29" s="248">
        <v>400</v>
      </c>
      <c r="E29" s="252">
        <v>400</v>
      </c>
      <c r="F29" s="252"/>
      <c r="G29" s="248">
        <f t="shared" si="0"/>
        <v>400</v>
      </c>
      <c r="H29" s="253"/>
      <c r="I29" s="257" t="s">
        <v>246</v>
      </c>
    </row>
    <row r="30" spans="1:9" s="226" customFormat="1" ht="39" customHeight="1">
      <c r="A30" s="246">
        <v>26</v>
      </c>
      <c r="B30" s="246">
        <v>201</v>
      </c>
      <c r="C30" s="250" t="s">
        <v>247</v>
      </c>
      <c r="D30" s="248">
        <v>200</v>
      </c>
      <c r="E30" s="252">
        <v>180</v>
      </c>
      <c r="F30" s="252">
        <v>54</v>
      </c>
      <c r="G30" s="248">
        <f t="shared" si="0"/>
        <v>126</v>
      </c>
      <c r="H30" s="253"/>
      <c r="I30" s="257" t="s">
        <v>204</v>
      </c>
    </row>
    <row r="31" spans="1:9" s="226" customFormat="1" ht="39" customHeight="1">
      <c r="A31" s="246">
        <v>27</v>
      </c>
      <c r="B31" s="246">
        <v>212</v>
      </c>
      <c r="C31" s="247" t="s">
        <v>248</v>
      </c>
      <c r="D31" s="248">
        <v>1000</v>
      </c>
      <c r="E31" s="252">
        <v>3000</v>
      </c>
      <c r="F31" s="252">
        <v>2000</v>
      </c>
      <c r="G31" s="248">
        <f t="shared" si="0"/>
        <v>1000</v>
      </c>
      <c r="H31" s="253" t="s">
        <v>249</v>
      </c>
      <c r="I31" s="257" t="s">
        <v>250</v>
      </c>
    </row>
    <row r="32" spans="1:9" s="226" customFormat="1" ht="36" customHeight="1">
      <c r="A32" s="246">
        <v>28</v>
      </c>
      <c r="B32" s="246">
        <v>201</v>
      </c>
      <c r="C32" s="247" t="s">
        <v>251</v>
      </c>
      <c r="D32" s="248"/>
      <c r="E32" s="252">
        <v>150</v>
      </c>
      <c r="F32" s="252"/>
      <c r="G32" s="248">
        <f t="shared" si="0"/>
        <v>150</v>
      </c>
      <c r="H32" s="257" t="s">
        <v>252</v>
      </c>
      <c r="I32" s="257" t="s">
        <v>253</v>
      </c>
    </row>
    <row r="33" spans="1:9" s="226" customFormat="1" ht="30" customHeight="1">
      <c r="A33" s="246">
        <v>29</v>
      </c>
      <c r="B33" s="246">
        <v>201</v>
      </c>
      <c r="C33" s="247" t="s">
        <v>254</v>
      </c>
      <c r="D33" s="248"/>
      <c r="E33" s="252">
        <v>100</v>
      </c>
      <c r="F33" s="252">
        <v>30</v>
      </c>
      <c r="G33" s="248">
        <f t="shared" si="0"/>
        <v>70</v>
      </c>
      <c r="H33" s="253"/>
      <c r="I33" s="257" t="s">
        <v>204</v>
      </c>
    </row>
    <row r="34" spans="1:9" s="226" customFormat="1" ht="45.75" customHeight="1">
      <c r="A34" s="246">
        <v>30</v>
      </c>
      <c r="B34" s="246">
        <v>224</v>
      </c>
      <c r="C34" s="250" t="s">
        <v>255</v>
      </c>
      <c r="D34" s="248"/>
      <c r="E34" s="248">
        <v>50</v>
      </c>
      <c r="F34" s="248"/>
      <c r="G34" s="248">
        <f t="shared" si="0"/>
        <v>50</v>
      </c>
      <c r="H34" s="249" t="s">
        <v>256</v>
      </c>
      <c r="I34" s="257" t="s">
        <v>204</v>
      </c>
    </row>
    <row r="35" spans="1:9" s="226" customFormat="1" ht="35.25" customHeight="1">
      <c r="A35" s="246">
        <v>31</v>
      </c>
      <c r="B35" s="246">
        <v>208</v>
      </c>
      <c r="C35" s="247" t="s">
        <v>257</v>
      </c>
      <c r="D35" s="258">
        <v>380</v>
      </c>
      <c r="E35" s="258">
        <v>300</v>
      </c>
      <c r="F35" s="258"/>
      <c r="G35" s="248">
        <f t="shared" si="0"/>
        <v>300</v>
      </c>
      <c r="H35" s="257" t="s">
        <v>258</v>
      </c>
      <c r="I35" s="257" t="s">
        <v>259</v>
      </c>
    </row>
    <row r="36" spans="1:9" s="226" customFormat="1" ht="383.25" customHeight="1">
      <c r="A36" s="246">
        <v>32</v>
      </c>
      <c r="B36" s="246">
        <v>205</v>
      </c>
      <c r="C36" s="256" t="s">
        <v>260</v>
      </c>
      <c r="D36" s="248">
        <v>27648</v>
      </c>
      <c r="E36" s="248">
        <v>45717</v>
      </c>
      <c r="F36" s="248">
        <v>5675</v>
      </c>
      <c r="G36" s="248">
        <f t="shared" si="0"/>
        <v>40042</v>
      </c>
      <c r="H36" s="259" t="s">
        <v>261</v>
      </c>
      <c r="I36" s="274" t="s">
        <v>262</v>
      </c>
    </row>
    <row r="37" spans="1:9" s="226" customFormat="1" ht="26.25" customHeight="1">
      <c r="A37" s="246">
        <v>33</v>
      </c>
      <c r="B37" s="246">
        <v>206</v>
      </c>
      <c r="C37" s="247" t="s">
        <v>263</v>
      </c>
      <c r="D37" s="248">
        <v>95</v>
      </c>
      <c r="E37" s="248">
        <v>95</v>
      </c>
      <c r="F37" s="248">
        <v>28</v>
      </c>
      <c r="G37" s="248">
        <f t="shared" si="0"/>
        <v>67</v>
      </c>
      <c r="H37" s="249" t="s">
        <v>264</v>
      </c>
      <c r="I37" s="257" t="s">
        <v>204</v>
      </c>
    </row>
    <row r="38" spans="1:9" s="226" customFormat="1" ht="23.25" customHeight="1">
      <c r="A38" s="246">
        <v>34</v>
      </c>
      <c r="B38" s="246">
        <v>206</v>
      </c>
      <c r="C38" s="247" t="s">
        <v>265</v>
      </c>
      <c r="D38" s="258">
        <v>140</v>
      </c>
      <c r="E38" s="258">
        <v>160</v>
      </c>
      <c r="F38" s="258">
        <v>48</v>
      </c>
      <c r="G38" s="248">
        <f t="shared" si="0"/>
        <v>112</v>
      </c>
      <c r="H38" s="249"/>
      <c r="I38" s="257" t="s">
        <v>204</v>
      </c>
    </row>
    <row r="39" spans="1:9" s="226" customFormat="1" ht="56.25" customHeight="1">
      <c r="A39" s="246">
        <v>35</v>
      </c>
      <c r="B39" s="246">
        <v>207</v>
      </c>
      <c r="C39" s="247" t="s">
        <v>266</v>
      </c>
      <c r="D39" s="258">
        <v>100</v>
      </c>
      <c r="E39" s="258">
        <v>950</v>
      </c>
      <c r="F39" s="258">
        <v>500</v>
      </c>
      <c r="G39" s="248">
        <f t="shared" si="0"/>
        <v>450</v>
      </c>
      <c r="H39" s="260" t="s">
        <v>267</v>
      </c>
      <c r="I39" s="275" t="s">
        <v>268</v>
      </c>
    </row>
    <row r="40" spans="1:9" s="226" customFormat="1" ht="342.75" customHeight="1">
      <c r="A40" s="246">
        <v>36</v>
      </c>
      <c r="B40" s="246">
        <v>208</v>
      </c>
      <c r="C40" s="261" t="s">
        <v>269</v>
      </c>
      <c r="D40" s="258">
        <v>8669</v>
      </c>
      <c r="E40" s="262">
        <v>28052</v>
      </c>
      <c r="F40" s="262">
        <v>400</v>
      </c>
      <c r="G40" s="248">
        <v>28132</v>
      </c>
      <c r="H40" s="260" t="s">
        <v>270</v>
      </c>
      <c r="I40" s="276" t="s">
        <v>271</v>
      </c>
    </row>
    <row r="41" spans="1:9" s="226" customFormat="1" ht="239.25" customHeight="1">
      <c r="A41" s="246">
        <v>37</v>
      </c>
      <c r="B41" s="246">
        <v>208</v>
      </c>
      <c r="C41" s="247" t="s">
        <v>272</v>
      </c>
      <c r="D41" s="258">
        <v>75529</v>
      </c>
      <c r="E41" s="258">
        <v>102805</v>
      </c>
      <c r="F41" s="258"/>
      <c r="G41" s="248">
        <f t="shared" si="0"/>
        <v>102805</v>
      </c>
      <c r="H41" s="263" t="s">
        <v>273</v>
      </c>
      <c r="I41" s="277"/>
    </row>
    <row r="42" spans="1:9" s="226" customFormat="1" ht="42.75" customHeight="1">
      <c r="A42" s="246">
        <v>38</v>
      </c>
      <c r="B42" s="246">
        <v>215</v>
      </c>
      <c r="C42" s="247" t="s">
        <v>274</v>
      </c>
      <c r="D42" s="258">
        <v>400</v>
      </c>
      <c r="E42" s="258">
        <v>350</v>
      </c>
      <c r="F42" s="258">
        <v>105</v>
      </c>
      <c r="G42" s="248">
        <f t="shared" si="0"/>
        <v>245</v>
      </c>
      <c r="H42" s="263" t="s">
        <v>275</v>
      </c>
      <c r="I42" s="276" t="s">
        <v>204</v>
      </c>
    </row>
    <row r="43" spans="1:9" s="226" customFormat="1" ht="106.5" customHeight="1">
      <c r="A43" s="246">
        <v>39</v>
      </c>
      <c r="B43" s="246">
        <v>208</v>
      </c>
      <c r="C43" s="247" t="s">
        <v>276</v>
      </c>
      <c r="D43" s="258">
        <v>200</v>
      </c>
      <c r="E43" s="258">
        <v>1037</v>
      </c>
      <c r="F43" s="258"/>
      <c r="G43" s="248">
        <f t="shared" si="0"/>
        <v>1037</v>
      </c>
      <c r="H43" s="264"/>
      <c r="I43" s="256" t="s">
        <v>277</v>
      </c>
    </row>
    <row r="44" spans="1:9" s="227" customFormat="1" ht="57.75" customHeight="1">
      <c r="A44" s="246">
        <v>40</v>
      </c>
      <c r="B44" s="246">
        <v>208</v>
      </c>
      <c r="C44" s="265" t="s">
        <v>278</v>
      </c>
      <c r="D44" s="258">
        <v>700</v>
      </c>
      <c r="E44" s="258">
        <v>705</v>
      </c>
      <c r="F44" s="258">
        <v>211</v>
      </c>
      <c r="G44" s="248">
        <f t="shared" si="0"/>
        <v>494</v>
      </c>
      <c r="H44" s="266" t="s">
        <v>279</v>
      </c>
      <c r="I44" s="266" t="s">
        <v>204</v>
      </c>
    </row>
    <row r="45" spans="1:9" s="226" customFormat="1" ht="362.25" customHeight="1">
      <c r="A45" s="246">
        <v>41</v>
      </c>
      <c r="B45" s="246">
        <v>210</v>
      </c>
      <c r="C45" s="247" t="s">
        <v>280</v>
      </c>
      <c r="D45" s="258">
        <v>67494</v>
      </c>
      <c r="E45" s="258">
        <v>80713</v>
      </c>
      <c r="F45" s="258"/>
      <c r="G45" s="248">
        <f t="shared" si="0"/>
        <v>80713</v>
      </c>
      <c r="H45" s="267" t="s">
        <v>281</v>
      </c>
      <c r="I45" s="276"/>
    </row>
    <row r="46" spans="1:9" s="226" customFormat="1" ht="33" customHeight="1">
      <c r="A46" s="246">
        <v>42</v>
      </c>
      <c r="B46" s="246">
        <v>210</v>
      </c>
      <c r="C46" s="250" t="s">
        <v>282</v>
      </c>
      <c r="D46" s="248">
        <v>500</v>
      </c>
      <c r="E46" s="248">
        <v>400</v>
      </c>
      <c r="F46" s="248"/>
      <c r="G46" s="248">
        <f t="shared" si="0"/>
        <v>400</v>
      </c>
      <c r="H46" s="249" t="s">
        <v>283</v>
      </c>
      <c r="I46" s="257" t="s">
        <v>284</v>
      </c>
    </row>
    <row r="47" spans="1:9" s="226" customFormat="1" ht="34.5" customHeight="1">
      <c r="A47" s="246">
        <v>43</v>
      </c>
      <c r="B47" s="246">
        <v>211</v>
      </c>
      <c r="C47" s="247" t="s">
        <v>285</v>
      </c>
      <c r="D47" s="248">
        <v>8000</v>
      </c>
      <c r="E47" s="248">
        <v>20000</v>
      </c>
      <c r="F47" s="248">
        <v>7500</v>
      </c>
      <c r="G47" s="248">
        <f t="shared" si="0"/>
        <v>12500</v>
      </c>
      <c r="H47" s="254" t="s">
        <v>286</v>
      </c>
      <c r="I47" s="278" t="s">
        <v>287</v>
      </c>
    </row>
    <row r="48" spans="1:9" s="228" customFormat="1" ht="191.25" customHeight="1">
      <c r="A48" s="246">
        <v>44</v>
      </c>
      <c r="B48" s="246">
        <v>213</v>
      </c>
      <c r="C48" s="247" t="s">
        <v>288</v>
      </c>
      <c r="D48" s="248">
        <v>2100</v>
      </c>
      <c r="E48" s="248">
        <v>1894</v>
      </c>
      <c r="F48" s="248">
        <v>160</v>
      </c>
      <c r="G48" s="248">
        <f t="shared" si="0"/>
        <v>1734</v>
      </c>
      <c r="H48" s="253" t="s">
        <v>289</v>
      </c>
      <c r="I48" s="257" t="s">
        <v>290</v>
      </c>
    </row>
    <row r="49" spans="1:9" s="226" customFormat="1" ht="33" customHeight="1">
      <c r="A49" s="246">
        <v>45</v>
      </c>
      <c r="B49" s="246">
        <v>213</v>
      </c>
      <c r="C49" s="250" t="s">
        <v>291</v>
      </c>
      <c r="D49" s="268">
        <v>351</v>
      </c>
      <c r="E49" s="268">
        <v>351</v>
      </c>
      <c r="F49" s="268"/>
      <c r="G49" s="248">
        <f t="shared" si="0"/>
        <v>351</v>
      </c>
      <c r="H49" s="269" t="s">
        <v>292</v>
      </c>
      <c r="I49" s="279"/>
    </row>
    <row r="50" spans="1:9" s="226" customFormat="1" ht="41.25" customHeight="1">
      <c r="A50" s="246">
        <v>46</v>
      </c>
      <c r="B50" s="246">
        <v>215</v>
      </c>
      <c r="C50" s="247" t="s">
        <v>293</v>
      </c>
      <c r="D50" s="248"/>
      <c r="E50" s="252">
        <v>354</v>
      </c>
      <c r="F50" s="252"/>
      <c r="G50" s="248">
        <f t="shared" si="0"/>
        <v>354</v>
      </c>
      <c r="H50" s="253" t="s">
        <v>292</v>
      </c>
      <c r="I50" s="253"/>
    </row>
    <row r="51" spans="1:9" s="226" customFormat="1" ht="47.25" customHeight="1">
      <c r="A51" s="246">
        <v>47</v>
      </c>
      <c r="B51" s="246">
        <v>210</v>
      </c>
      <c r="C51" s="247" t="s">
        <v>294</v>
      </c>
      <c r="D51" s="248"/>
      <c r="E51" s="252">
        <v>150</v>
      </c>
      <c r="F51" s="252">
        <v>45</v>
      </c>
      <c r="G51" s="248">
        <f t="shared" si="0"/>
        <v>105</v>
      </c>
      <c r="H51" s="253" t="s">
        <v>295</v>
      </c>
      <c r="I51" s="257" t="s">
        <v>284</v>
      </c>
    </row>
    <row r="52" spans="1:9" s="226" customFormat="1" ht="41.25" customHeight="1">
      <c r="A52" s="246">
        <v>48</v>
      </c>
      <c r="B52" s="246">
        <v>214</v>
      </c>
      <c r="C52" s="247" t="s">
        <v>296</v>
      </c>
      <c r="D52" s="248"/>
      <c r="E52" s="252">
        <v>100</v>
      </c>
      <c r="F52" s="252"/>
      <c r="G52" s="248">
        <f t="shared" si="0"/>
        <v>100</v>
      </c>
      <c r="H52" s="253"/>
      <c r="I52" s="257" t="s">
        <v>242</v>
      </c>
    </row>
    <row r="53" spans="1:9" s="226" customFormat="1" ht="45" customHeight="1">
      <c r="A53" s="246">
        <v>49</v>
      </c>
      <c r="B53" s="246">
        <v>201</v>
      </c>
      <c r="C53" s="247" t="s">
        <v>297</v>
      </c>
      <c r="D53" s="248"/>
      <c r="E53" s="252">
        <v>6576</v>
      </c>
      <c r="F53" s="252">
        <v>2543</v>
      </c>
      <c r="G53" s="248">
        <f t="shared" si="0"/>
        <v>4033</v>
      </c>
      <c r="H53" s="253" t="s">
        <v>298</v>
      </c>
      <c r="I53" s="257" t="s">
        <v>299</v>
      </c>
    </row>
    <row r="54" spans="1:9" s="226" customFormat="1" ht="41.25" customHeight="1">
      <c r="A54" s="246">
        <v>50</v>
      </c>
      <c r="B54" s="246">
        <v>213</v>
      </c>
      <c r="C54" s="247" t="s">
        <v>300</v>
      </c>
      <c r="D54" s="258">
        <v>2000</v>
      </c>
      <c r="E54" s="262">
        <v>2000</v>
      </c>
      <c r="F54" s="262"/>
      <c r="G54" s="248">
        <f t="shared" si="0"/>
        <v>2000</v>
      </c>
      <c r="H54" s="263" t="s">
        <v>301</v>
      </c>
      <c r="I54" s="276"/>
    </row>
    <row r="55" spans="1:9" s="226" customFormat="1" ht="40.5" customHeight="1">
      <c r="A55" s="246">
        <v>51</v>
      </c>
      <c r="B55" s="246">
        <v>207</v>
      </c>
      <c r="C55" s="247" t="s">
        <v>302</v>
      </c>
      <c r="D55" s="248"/>
      <c r="E55" s="252">
        <v>350</v>
      </c>
      <c r="F55" s="252">
        <v>105</v>
      </c>
      <c r="G55" s="248">
        <f t="shared" si="0"/>
        <v>245</v>
      </c>
      <c r="H55" s="253" t="s">
        <v>303</v>
      </c>
      <c r="I55" s="257" t="s">
        <v>204</v>
      </c>
    </row>
    <row r="56" spans="1:9" s="226" customFormat="1" ht="42.75" customHeight="1">
      <c r="A56" s="246">
        <v>52</v>
      </c>
      <c r="B56" s="246">
        <v>207</v>
      </c>
      <c r="C56" s="270" t="s">
        <v>304</v>
      </c>
      <c r="D56" s="271"/>
      <c r="E56" s="252">
        <v>120</v>
      </c>
      <c r="F56" s="252">
        <v>60</v>
      </c>
      <c r="G56" s="248">
        <f t="shared" si="0"/>
        <v>60</v>
      </c>
      <c r="H56" s="272" t="s">
        <v>305</v>
      </c>
      <c r="I56" s="257" t="s">
        <v>306</v>
      </c>
    </row>
    <row r="57" spans="1:9" s="226" customFormat="1" ht="48.75" customHeight="1">
      <c r="A57" s="246">
        <v>53</v>
      </c>
      <c r="B57" s="246">
        <v>213</v>
      </c>
      <c r="C57" s="247" t="s">
        <v>307</v>
      </c>
      <c r="D57" s="248"/>
      <c r="E57" s="252">
        <v>777</v>
      </c>
      <c r="F57" s="252">
        <v>289</v>
      </c>
      <c r="G57" s="248">
        <f t="shared" si="0"/>
        <v>488</v>
      </c>
      <c r="H57" s="253" t="s">
        <v>308</v>
      </c>
      <c r="I57" s="257" t="s">
        <v>309</v>
      </c>
    </row>
    <row r="58" spans="1:9" s="226" customFormat="1" ht="189" customHeight="1">
      <c r="A58" s="246">
        <v>54</v>
      </c>
      <c r="B58" s="246">
        <v>213</v>
      </c>
      <c r="C58" s="247" t="s">
        <v>310</v>
      </c>
      <c r="D58" s="248">
        <v>14200</v>
      </c>
      <c r="E58" s="248">
        <v>18322</v>
      </c>
      <c r="F58" s="248">
        <v>1800</v>
      </c>
      <c r="G58" s="248">
        <f t="shared" si="0"/>
        <v>16522</v>
      </c>
      <c r="H58" s="253" t="s">
        <v>311</v>
      </c>
      <c r="I58" s="280" t="s">
        <v>312</v>
      </c>
    </row>
    <row r="59" spans="1:9" s="226" customFormat="1" ht="33" customHeight="1">
      <c r="A59" s="246">
        <v>55</v>
      </c>
      <c r="B59" s="246">
        <v>214</v>
      </c>
      <c r="C59" s="250" t="s">
        <v>313</v>
      </c>
      <c r="D59" s="248">
        <v>1200</v>
      </c>
      <c r="E59" s="248">
        <v>500</v>
      </c>
      <c r="F59" s="248"/>
      <c r="G59" s="248">
        <f t="shared" si="0"/>
        <v>500</v>
      </c>
      <c r="H59" s="249" t="s">
        <v>314</v>
      </c>
      <c r="I59" s="257"/>
    </row>
    <row r="60" spans="1:9" s="226" customFormat="1" ht="80.25" customHeight="1">
      <c r="A60" s="246">
        <v>56</v>
      </c>
      <c r="B60" s="246">
        <v>214</v>
      </c>
      <c r="C60" s="250" t="s">
        <v>315</v>
      </c>
      <c r="D60" s="248">
        <v>750.5</v>
      </c>
      <c r="E60" s="248">
        <v>1033</v>
      </c>
      <c r="F60" s="248"/>
      <c r="G60" s="248">
        <f t="shared" si="0"/>
        <v>1033</v>
      </c>
      <c r="H60" s="253" t="s">
        <v>316</v>
      </c>
      <c r="I60" s="257" t="s">
        <v>204</v>
      </c>
    </row>
    <row r="61" spans="1:9" s="226" customFormat="1" ht="111.75" customHeight="1">
      <c r="A61" s="246">
        <v>57</v>
      </c>
      <c r="B61" s="246">
        <v>215</v>
      </c>
      <c r="C61" s="247" t="s">
        <v>317</v>
      </c>
      <c r="D61" s="248">
        <v>15000</v>
      </c>
      <c r="E61" s="248">
        <v>40000</v>
      </c>
      <c r="F61" s="248">
        <v>12000</v>
      </c>
      <c r="G61" s="248">
        <f t="shared" si="0"/>
        <v>28000</v>
      </c>
      <c r="H61" s="253" t="s">
        <v>318</v>
      </c>
      <c r="I61" s="257" t="s">
        <v>319</v>
      </c>
    </row>
    <row r="62" spans="1:9" s="226" customFormat="1" ht="33" customHeight="1">
      <c r="A62" s="246">
        <v>58</v>
      </c>
      <c r="B62" s="246">
        <v>220</v>
      </c>
      <c r="C62" s="250" t="s">
        <v>320</v>
      </c>
      <c r="D62" s="248">
        <v>300</v>
      </c>
      <c r="E62" s="248">
        <v>240</v>
      </c>
      <c r="F62" s="248">
        <v>72</v>
      </c>
      <c r="G62" s="248">
        <f t="shared" si="0"/>
        <v>168</v>
      </c>
      <c r="H62" s="253" t="s">
        <v>321</v>
      </c>
      <c r="I62" s="257" t="s">
        <v>204</v>
      </c>
    </row>
    <row r="63" spans="1:9" s="226" customFormat="1" ht="33" customHeight="1">
      <c r="A63" s="246">
        <v>59</v>
      </c>
      <c r="B63" s="246">
        <v>221</v>
      </c>
      <c r="C63" s="247" t="s">
        <v>322</v>
      </c>
      <c r="D63" s="258">
        <v>10260</v>
      </c>
      <c r="E63" s="258">
        <v>14800</v>
      </c>
      <c r="F63" s="258"/>
      <c r="G63" s="248">
        <f t="shared" si="0"/>
        <v>14800</v>
      </c>
      <c r="H63" s="256"/>
      <c r="I63" s="276"/>
    </row>
    <row r="64" spans="1:9" s="226" customFormat="1" ht="33" customHeight="1">
      <c r="A64" s="246">
        <v>60</v>
      </c>
      <c r="B64" s="246">
        <v>227</v>
      </c>
      <c r="C64" s="247" t="s">
        <v>118</v>
      </c>
      <c r="D64" s="258">
        <v>4900</v>
      </c>
      <c r="E64" s="258">
        <v>10000</v>
      </c>
      <c r="F64" s="258">
        <v>1000</v>
      </c>
      <c r="G64" s="248">
        <f t="shared" si="0"/>
        <v>9000</v>
      </c>
      <c r="H64" s="249"/>
      <c r="I64" s="257" t="s">
        <v>323</v>
      </c>
    </row>
    <row r="65" spans="1:9" s="226" customFormat="1" ht="102" customHeight="1">
      <c r="A65" s="246">
        <v>61</v>
      </c>
      <c r="B65" s="246">
        <v>201</v>
      </c>
      <c r="C65" s="250" t="s">
        <v>324</v>
      </c>
      <c r="D65" s="248">
        <v>6000</v>
      </c>
      <c r="E65" s="248">
        <v>18800</v>
      </c>
      <c r="F65" s="248">
        <v>500</v>
      </c>
      <c r="G65" s="248">
        <f t="shared" si="0"/>
        <v>18300</v>
      </c>
      <c r="H65" s="253" t="s">
        <v>325</v>
      </c>
      <c r="I65" s="276" t="s">
        <v>326</v>
      </c>
    </row>
    <row r="66" spans="1:9" s="226" customFormat="1" ht="33" customHeight="1">
      <c r="A66" s="246">
        <v>62</v>
      </c>
      <c r="B66" s="246">
        <v>201</v>
      </c>
      <c r="C66" s="250" t="s">
        <v>327</v>
      </c>
      <c r="D66" s="248">
        <v>100</v>
      </c>
      <c r="E66" s="248">
        <v>100</v>
      </c>
      <c r="F66" s="248">
        <v>30</v>
      </c>
      <c r="G66" s="248">
        <f aca="true" t="shared" si="1" ref="G66:G88">E66-F66</f>
        <v>70</v>
      </c>
      <c r="H66" s="249"/>
      <c r="I66" s="257" t="s">
        <v>284</v>
      </c>
    </row>
    <row r="67" spans="1:9" s="226" customFormat="1" ht="33" customHeight="1">
      <c r="A67" s="246">
        <v>63</v>
      </c>
      <c r="B67" s="246">
        <v>201</v>
      </c>
      <c r="C67" s="250" t="s">
        <v>328</v>
      </c>
      <c r="D67" s="248">
        <v>400</v>
      </c>
      <c r="E67" s="248">
        <v>320</v>
      </c>
      <c r="F67" s="248">
        <v>96</v>
      </c>
      <c r="G67" s="248">
        <f t="shared" si="1"/>
        <v>224</v>
      </c>
      <c r="H67" s="249"/>
      <c r="I67" s="257" t="s">
        <v>284</v>
      </c>
    </row>
    <row r="68" spans="1:9" s="226" customFormat="1" ht="119.25" customHeight="1">
      <c r="A68" s="246">
        <v>64</v>
      </c>
      <c r="B68" s="246">
        <v>224</v>
      </c>
      <c r="C68" s="250" t="s">
        <v>329</v>
      </c>
      <c r="D68" s="248">
        <v>200</v>
      </c>
      <c r="E68" s="248">
        <v>550</v>
      </c>
      <c r="F68" s="248">
        <v>165</v>
      </c>
      <c r="G68" s="248">
        <f t="shared" si="1"/>
        <v>385</v>
      </c>
      <c r="H68" s="281" t="s">
        <v>330</v>
      </c>
      <c r="I68" s="257" t="s">
        <v>204</v>
      </c>
    </row>
    <row r="69" spans="1:9" ht="167.25" customHeight="1">
      <c r="A69" s="246">
        <v>65</v>
      </c>
      <c r="B69" s="246">
        <v>213</v>
      </c>
      <c r="C69" s="247" t="s">
        <v>331</v>
      </c>
      <c r="D69" s="248">
        <v>3000</v>
      </c>
      <c r="E69" s="248">
        <v>2835</v>
      </c>
      <c r="F69" s="248">
        <v>945</v>
      </c>
      <c r="G69" s="248">
        <f t="shared" si="1"/>
        <v>1890</v>
      </c>
      <c r="H69" s="249" t="s">
        <v>332</v>
      </c>
      <c r="I69" s="270" t="s">
        <v>333</v>
      </c>
    </row>
    <row r="70" spans="1:9" ht="45.75" customHeight="1">
      <c r="A70" s="246">
        <v>66</v>
      </c>
      <c r="B70" s="246">
        <v>216</v>
      </c>
      <c r="C70" s="265" t="s">
        <v>334</v>
      </c>
      <c r="D70" s="252"/>
      <c r="E70" s="252">
        <v>100</v>
      </c>
      <c r="F70" s="252">
        <v>50</v>
      </c>
      <c r="G70" s="248">
        <f t="shared" si="1"/>
        <v>50</v>
      </c>
      <c r="H70" s="282" t="s">
        <v>335</v>
      </c>
      <c r="I70" s="280" t="s">
        <v>336</v>
      </c>
    </row>
    <row r="71" spans="1:9" s="229" customFormat="1" ht="56.25" customHeight="1">
      <c r="A71" s="246">
        <v>67</v>
      </c>
      <c r="B71" s="246">
        <v>213</v>
      </c>
      <c r="C71" s="265" t="s">
        <v>337</v>
      </c>
      <c r="D71" s="252"/>
      <c r="E71" s="252">
        <v>2500</v>
      </c>
      <c r="F71" s="252"/>
      <c r="G71" s="248">
        <f t="shared" si="1"/>
        <v>2500</v>
      </c>
      <c r="H71" s="253" t="s">
        <v>338</v>
      </c>
      <c r="I71" s="280"/>
    </row>
    <row r="72" spans="1:9" ht="66" customHeight="1">
      <c r="A72" s="246">
        <v>68</v>
      </c>
      <c r="B72" s="246">
        <v>213</v>
      </c>
      <c r="C72" s="265" t="s">
        <v>339</v>
      </c>
      <c r="D72" s="252">
        <v>5620</v>
      </c>
      <c r="E72" s="252">
        <v>3120</v>
      </c>
      <c r="F72" s="252"/>
      <c r="G72" s="248">
        <f t="shared" si="1"/>
        <v>3120</v>
      </c>
      <c r="H72" s="253" t="s">
        <v>340</v>
      </c>
      <c r="I72" s="280"/>
    </row>
    <row r="73" spans="1:9" s="229" customFormat="1" ht="45.75" customHeight="1">
      <c r="A73" s="246">
        <v>69</v>
      </c>
      <c r="B73" s="246">
        <v>213</v>
      </c>
      <c r="C73" s="265" t="s">
        <v>341</v>
      </c>
      <c r="D73" s="252">
        <v>397</v>
      </c>
      <c r="E73" s="252">
        <v>488</v>
      </c>
      <c r="F73" s="252"/>
      <c r="G73" s="248">
        <f t="shared" si="1"/>
        <v>488</v>
      </c>
      <c r="H73" s="253"/>
      <c r="I73" s="280"/>
    </row>
    <row r="74" spans="1:9" ht="45.75" customHeight="1">
      <c r="A74" s="246">
        <v>70</v>
      </c>
      <c r="B74" s="246">
        <v>201</v>
      </c>
      <c r="C74" s="265" t="s">
        <v>342</v>
      </c>
      <c r="D74" s="283"/>
      <c r="E74" s="252">
        <v>208</v>
      </c>
      <c r="F74" s="252">
        <v>104</v>
      </c>
      <c r="G74" s="248">
        <f t="shared" si="1"/>
        <v>104</v>
      </c>
      <c r="H74" s="253" t="s">
        <v>343</v>
      </c>
      <c r="I74" s="280" t="s">
        <v>336</v>
      </c>
    </row>
    <row r="75" spans="1:9" ht="45.75" customHeight="1">
      <c r="A75" s="246">
        <v>71</v>
      </c>
      <c r="B75" s="246">
        <v>220</v>
      </c>
      <c r="C75" s="265" t="s">
        <v>344</v>
      </c>
      <c r="D75" s="252">
        <v>600</v>
      </c>
      <c r="E75" s="252">
        <v>1000</v>
      </c>
      <c r="F75" s="252"/>
      <c r="G75" s="248">
        <f t="shared" si="1"/>
        <v>1000</v>
      </c>
      <c r="H75" s="253" t="s">
        <v>345</v>
      </c>
      <c r="I75" s="280"/>
    </row>
    <row r="76" spans="1:9" ht="45.75" customHeight="1">
      <c r="A76" s="246">
        <v>72</v>
      </c>
      <c r="B76" s="246">
        <v>220</v>
      </c>
      <c r="C76" s="265" t="s">
        <v>346</v>
      </c>
      <c r="D76" s="252"/>
      <c r="E76" s="252">
        <v>500</v>
      </c>
      <c r="F76" s="252">
        <v>250</v>
      </c>
      <c r="G76" s="248">
        <f t="shared" si="1"/>
        <v>250</v>
      </c>
      <c r="H76" s="253" t="s">
        <v>347</v>
      </c>
      <c r="I76" s="280" t="s">
        <v>336</v>
      </c>
    </row>
    <row r="77" spans="1:9" ht="56.25" customHeight="1">
      <c r="A77" s="246">
        <v>73</v>
      </c>
      <c r="B77" s="246">
        <v>220</v>
      </c>
      <c r="C77" s="265" t="s">
        <v>348</v>
      </c>
      <c r="D77" s="252"/>
      <c r="E77" s="252">
        <v>200</v>
      </c>
      <c r="F77" s="252"/>
      <c r="G77" s="248">
        <f t="shared" si="1"/>
        <v>200</v>
      </c>
      <c r="H77" s="280" t="s">
        <v>349</v>
      </c>
      <c r="I77" s="280" t="s">
        <v>350</v>
      </c>
    </row>
    <row r="78" spans="1:9" ht="56.25" customHeight="1">
      <c r="A78" s="246">
        <v>74</v>
      </c>
      <c r="B78" s="246">
        <v>220</v>
      </c>
      <c r="C78" s="265" t="s">
        <v>351</v>
      </c>
      <c r="D78" s="252"/>
      <c r="E78" s="252">
        <v>400</v>
      </c>
      <c r="F78" s="252">
        <v>200</v>
      </c>
      <c r="G78" s="248">
        <f t="shared" si="1"/>
        <v>200</v>
      </c>
      <c r="H78" s="253" t="s">
        <v>352</v>
      </c>
      <c r="I78" s="280" t="s">
        <v>336</v>
      </c>
    </row>
    <row r="79" spans="1:9" ht="45.75" customHeight="1">
      <c r="A79" s="246">
        <v>75</v>
      </c>
      <c r="B79" s="246">
        <v>220</v>
      </c>
      <c r="C79" s="265" t="s">
        <v>353</v>
      </c>
      <c r="D79" s="252"/>
      <c r="E79" s="252">
        <v>280</v>
      </c>
      <c r="F79" s="252">
        <v>140</v>
      </c>
      <c r="G79" s="248">
        <f t="shared" si="1"/>
        <v>140</v>
      </c>
      <c r="H79" s="253" t="s">
        <v>354</v>
      </c>
      <c r="I79" s="280" t="s">
        <v>284</v>
      </c>
    </row>
    <row r="80" spans="1:9" ht="45.75" customHeight="1">
      <c r="A80" s="246">
        <v>76</v>
      </c>
      <c r="B80" s="246">
        <v>213</v>
      </c>
      <c r="C80" s="265" t="s">
        <v>355</v>
      </c>
      <c r="D80" s="252"/>
      <c r="E80" s="252">
        <v>160</v>
      </c>
      <c r="F80" s="252"/>
      <c r="G80" s="248">
        <f t="shared" si="1"/>
        <v>160</v>
      </c>
      <c r="H80" s="253" t="s">
        <v>356</v>
      </c>
      <c r="I80" s="292"/>
    </row>
    <row r="81" spans="1:9" ht="45.75" customHeight="1">
      <c r="A81" s="246">
        <v>77</v>
      </c>
      <c r="B81" s="246">
        <v>204</v>
      </c>
      <c r="C81" s="265" t="s">
        <v>357</v>
      </c>
      <c r="D81" s="252"/>
      <c r="E81" s="252">
        <v>800</v>
      </c>
      <c r="F81" s="252">
        <v>400</v>
      </c>
      <c r="G81" s="248">
        <f t="shared" si="1"/>
        <v>400</v>
      </c>
      <c r="H81" s="253" t="s">
        <v>358</v>
      </c>
      <c r="I81" s="280" t="s">
        <v>336</v>
      </c>
    </row>
    <row r="82" spans="1:9" ht="33" customHeight="1">
      <c r="A82" s="246">
        <v>78</v>
      </c>
      <c r="B82" s="246">
        <v>203</v>
      </c>
      <c r="C82" s="265" t="s">
        <v>359</v>
      </c>
      <c r="D82" s="252"/>
      <c r="E82" s="252">
        <v>3000</v>
      </c>
      <c r="F82" s="252"/>
      <c r="G82" s="248">
        <f t="shared" si="1"/>
        <v>3000</v>
      </c>
      <c r="H82" s="253" t="s">
        <v>360</v>
      </c>
      <c r="I82" s="280"/>
    </row>
    <row r="83" spans="1:9" ht="57" customHeight="1">
      <c r="A83" s="246">
        <v>79</v>
      </c>
      <c r="B83" s="246">
        <v>221</v>
      </c>
      <c r="C83" s="265" t="s">
        <v>361</v>
      </c>
      <c r="D83" s="252"/>
      <c r="E83" s="252">
        <v>850</v>
      </c>
      <c r="F83" s="252">
        <v>285</v>
      </c>
      <c r="G83" s="248">
        <f t="shared" si="1"/>
        <v>565</v>
      </c>
      <c r="H83" s="280" t="s">
        <v>362</v>
      </c>
      <c r="I83" s="280" t="s">
        <v>363</v>
      </c>
    </row>
    <row r="84" spans="1:9" ht="42" customHeight="1">
      <c r="A84" s="246">
        <v>80</v>
      </c>
      <c r="B84" s="246">
        <v>211</v>
      </c>
      <c r="C84" s="270" t="s">
        <v>364</v>
      </c>
      <c r="D84" s="252"/>
      <c r="E84" s="252">
        <v>230</v>
      </c>
      <c r="F84" s="252">
        <v>65</v>
      </c>
      <c r="G84" s="248">
        <f t="shared" si="1"/>
        <v>165</v>
      </c>
      <c r="H84" s="272" t="s">
        <v>365</v>
      </c>
      <c r="I84" s="272" t="s">
        <v>366</v>
      </c>
    </row>
    <row r="85" spans="1:9" ht="33" customHeight="1">
      <c r="A85" s="246">
        <v>81</v>
      </c>
      <c r="B85" s="246">
        <v>201</v>
      </c>
      <c r="C85" s="270" t="s">
        <v>367</v>
      </c>
      <c r="D85" s="252"/>
      <c r="E85" s="252">
        <v>35</v>
      </c>
      <c r="F85" s="252"/>
      <c r="G85" s="248">
        <f t="shared" si="1"/>
        <v>35</v>
      </c>
      <c r="H85" s="272" t="s">
        <v>368</v>
      </c>
      <c r="I85" s="280"/>
    </row>
    <row r="86" spans="1:9" ht="52.5" customHeight="1">
      <c r="A86" s="246">
        <v>82</v>
      </c>
      <c r="B86" s="246">
        <v>201</v>
      </c>
      <c r="C86" s="270" t="s">
        <v>369</v>
      </c>
      <c r="D86" s="252"/>
      <c r="E86" s="252">
        <v>600</v>
      </c>
      <c r="F86" s="252">
        <v>300</v>
      </c>
      <c r="G86" s="248">
        <f t="shared" si="1"/>
        <v>300</v>
      </c>
      <c r="H86" s="280" t="s">
        <v>370</v>
      </c>
      <c r="I86" s="280" t="s">
        <v>371</v>
      </c>
    </row>
    <row r="87" spans="1:9" ht="46.5" customHeight="1">
      <c r="A87" s="246">
        <v>83</v>
      </c>
      <c r="B87" s="246">
        <v>201</v>
      </c>
      <c r="C87" s="270" t="s">
        <v>372</v>
      </c>
      <c r="D87" s="252"/>
      <c r="E87" s="252">
        <v>2000</v>
      </c>
      <c r="F87" s="252"/>
      <c r="G87" s="248">
        <f t="shared" si="1"/>
        <v>2000</v>
      </c>
      <c r="H87" s="272"/>
      <c r="I87" s="280" t="s">
        <v>373</v>
      </c>
    </row>
    <row r="88" spans="1:9" ht="46.5" customHeight="1">
      <c r="A88" s="246">
        <v>84</v>
      </c>
      <c r="B88" s="246">
        <v>201</v>
      </c>
      <c r="C88" s="270" t="s">
        <v>374</v>
      </c>
      <c r="D88" s="252"/>
      <c r="E88" s="252">
        <v>2000</v>
      </c>
      <c r="F88" s="252"/>
      <c r="G88" s="248">
        <f t="shared" si="1"/>
        <v>2000</v>
      </c>
      <c r="H88" s="272"/>
      <c r="I88" s="280"/>
    </row>
    <row r="89" spans="1:9" ht="33" customHeight="1">
      <c r="A89" s="284" t="s">
        <v>375</v>
      </c>
      <c r="B89" s="284"/>
      <c r="C89" s="284"/>
      <c r="D89" s="271">
        <f>SUM(D5:D76)</f>
        <v>283413.5</v>
      </c>
      <c r="E89" s="285">
        <f>SUM(E5:E88)</f>
        <v>468076</v>
      </c>
      <c r="F89" s="285">
        <f>SUM(F5:F87)</f>
        <v>41757</v>
      </c>
      <c r="G89" s="285">
        <f>SUM(G5:G88)</f>
        <v>426799</v>
      </c>
      <c r="H89" s="286"/>
      <c r="I89" s="293"/>
    </row>
    <row r="90" spans="1:9" ht="33" customHeight="1">
      <c r="A90" s="287" t="s">
        <v>376</v>
      </c>
      <c r="B90" s="287"/>
      <c r="C90" s="287"/>
      <c r="D90" s="287"/>
      <c r="E90" s="287"/>
      <c r="F90" s="287"/>
      <c r="G90" s="287"/>
      <c r="H90" s="287"/>
      <c r="I90" s="294"/>
    </row>
    <row r="91" spans="1:9" ht="14.25">
      <c r="A91" s="288"/>
      <c r="B91" s="288"/>
      <c r="C91" s="289"/>
      <c r="D91" s="290"/>
      <c r="E91" s="290"/>
      <c r="F91" s="290"/>
      <c r="G91" s="290"/>
      <c r="H91" s="291"/>
      <c r="I91" s="291"/>
    </row>
    <row r="92" spans="1:9" ht="14.25">
      <c r="A92" s="288"/>
      <c r="B92" s="288"/>
      <c r="C92" s="289"/>
      <c r="D92" s="290"/>
      <c r="E92" s="290"/>
      <c r="F92" s="290"/>
      <c r="G92" s="290"/>
      <c r="H92" s="291"/>
      <c r="I92" s="291"/>
    </row>
    <row r="93" spans="1:9" ht="14.25">
      <c r="A93" s="288"/>
      <c r="B93" s="288"/>
      <c r="C93" s="289"/>
      <c r="D93" s="290"/>
      <c r="E93" s="290"/>
      <c r="F93" s="290"/>
      <c r="G93" s="290"/>
      <c r="H93" s="291"/>
      <c r="I93" s="291"/>
    </row>
    <row r="94" spans="1:9" ht="14.25">
      <c r="A94" s="288"/>
      <c r="B94" s="288"/>
      <c r="C94" s="289"/>
      <c r="D94" s="290"/>
      <c r="E94" s="290"/>
      <c r="F94" s="290"/>
      <c r="G94" s="290"/>
      <c r="H94" s="291"/>
      <c r="I94" s="291"/>
    </row>
    <row r="95" spans="1:9" ht="14.25">
      <c r="A95" s="288"/>
      <c r="B95" s="288"/>
      <c r="C95" s="289"/>
      <c r="D95" s="290"/>
      <c r="E95" s="290"/>
      <c r="F95" s="290"/>
      <c r="G95" s="290"/>
      <c r="H95" s="291"/>
      <c r="I95" s="291"/>
    </row>
    <row r="111" ht="18" customHeight="1"/>
  </sheetData>
  <sheetProtection/>
  <autoFilter ref="A4:IV90"/>
  <mergeCells count="4">
    <mergeCell ref="A2:I2"/>
    <mergeCell ref="H3:I3"/>
    <mergeCell ref="A89:C89"/>
    <mergeCell ref="A90:H90"/>
  </mergeCells>
  <printOptions horizontalCentered="1"/>
  <pageMargins left="0.8263888888888888" right="0.4326388888888889" top="0.7868055555555555" bottom="0.7868055555555555" header="0.5111111111111111" footer="0.5111111111111111"/>
  <pageSetup firstPageNumber="23" useFirstPageNumber="1" horizontalDpi="600" verticalDpi="600" orientation="portrait" paperSize="9"/>
  <headerFooter scaleWithDoc="0" alignWithMargins="0">
    <oddHeader>&amp;R&amp;11附表4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268"/>
  <sheetViews>
    <sheetView zoomScaleSheetLayoutView="100" workbookViewId="0" topLeftCell="A1">
      <selection activeCell="F13" sqref="F13"/>
    </sheetView>
  </sheetViews>
  <sheetFormatPr defaultColWidth="8.625" defaultRowHeight="14.25"/>
  <cols>
    <col min="1" max="1" width="42.625" style="0" customWidth="1"/>
    <col min="2" max="2" width="20.00390625" style="0" customWidth="1"/>
    <col min="3" max="3" width="19.125" style="0" customWidth="1"/>
  </cols>
  <sheetData>
    <row r="1" spans="1:3" ht="14.25">
      <c r="A1" s="202"/>
      <c r="B1" s="203"/>
      <c r="C1" s="204" t="s">
        <v>29</v>
      </c>
    </row>
    <row r="2" spans="1:3" ht="20.25">
      <c r="A2" s="205" t="s">
        <v>377</v>
      </c>
      <c r="B2" s="205"/>
      <c r="C2" s="205"/>
    </row>
    <row r="3" spans="1:3" ht="14.25">
      <c r="A3" s="206"/>
      <c r="B3" s="203"/>
      <c r="C3" s="204" t="s">
        <v>31</v>
      </c>
    </row>
    <row r="4" spans="1:3" ht="14.25">
      <c r="A4" s="207" t="s">
        <v>378</v>
      </c>
      <c r="B4" s="207" t="s">
        <v>129</v>
      </c>
      <c r="C4" s="207" t="s">
        <v>379</v>
      </c>
    </row>
    <row r="5" spans="1:3" ht="14.25">
      <c r="A5" s="208" t="s">
        <v>380</v>
      </c>
      <c r="B5" s="209">
        <f>SUM(B6,B18,B27,B38,B49,B60,B71,B79,B88,B101,B110,B121,B133,B140,B148,B154,B161,B168,B175,B182,B189,B197,B203,B209,B216,B231)</f>
        <v>53239</v>
      </c>
      <c r="C5" s="210"/>
    </row>
    <row r="6" spans="1:3" ht="14.25">
      <c r="A6" s="211" t="s">
        <v>381</v>
      </c>
      <c r="B6" s="209">
        <f>SUM(B7:B17)</f>
        <v>723</v>
      </c>
      <c r="C6" s="208"/>
    </row>
    <row r="7" spans="1:3" ht="14.25">
      <c r="A7" s="211" t="s">
        <v>382</v>
      </c>
      <c r="B7" s="209">
        <v>385</v>
      </c>
      <c r="C7" s="212"/>
    </row>
    <row r="8" spans="1:3" ht="14.25">
      <c r="A8" s="211" t="s">
        <v>383</v>
      </c>
      <c r="B8" s="209">
        <v>115</v>
      </c>
      <c r="C8" s="208"/>
    </row>
    <row r="9" spans="1:3" ht="14.25">
      <c r="A9" s="213" t="s">
        <v>384</v>
      </c>
      <c r="B9" s="209"/>
      <c r="C9" s="208"/>
    </row>
    <row r="10" spans="1:3" ht="14.25">
      <c r="A10" s="213" t="s">
        <v>385</v>
      </c>
      <c r="B10" s="209">
        <v>150</v>
      </c>
      <c r="C10" s="208"/>
    </row>
    <row r="11" spans="1:3" ht="14.25">
      <c r="A11" s="213" t="s">
        <v>386</v>
      </c>
      <c r="B11" s="209"/>
      <c r="C11" s="208"/>
    </row>
    <row r="12" spans="1:3" ht="14.25">
      <c r="A12" s="208" t="s">
        <v>387</v>
      </c>
      <c r="B12" s="209"/>
      <c r="C12" s="208"/>
    </row>
    <row r="13" spans="1:6" ht="14.25">
      <c r="A13" s="208" t="s">
        <v>388</v>
      </c>
      <c r="B13" s="209"/>
      <c r="C13" s="208"/>
      <c r="F13" s="214"/>
    </row>
    <row r="14" spans="1:3" ht="14.25">
      <c r="A14" s="208" t="s">
        <v>389</v>
      </c>
      <c r="B14" s="209">
        <v>73</v>
      </c>
      <c r="C14" s="208"/>
    </row>
    <row r="15" spans="1:3" ht="14.25">
      <c r="A15" s="208" t="s">
        <v>390</v>
      </c>
      <c r="B15" s="209"/>
      <c r="C15" s="208"/>
    </row>
    <row r="16" spans="1:3" ht="14.25">
      <c r="A16" s="208" t="s">
        <v>391</v>
      </c>
      <c r="B16" s="209"/>
      <c r="C16" s="208"/>
    </row>
    <row r="17" spans="1:3" ht="14.25">
      <c r="A17" s="208" t="s">
        <v>392</v>
      </c>
      <c r="B17" s="209"/>
      <c r="C17" s="208"/>
    </row>
    <row r="18" spans="1:3" ht="14.25">
      <c r="A18" s="211" t="s">
        <v>393</v>
      </c>
      <c r="B18" s="209">
        <f>SUM(B19:B26)</f>
        <v>549</v>
      </c>
      <c r="C18" s="208"/>
    </row>
    <row r="19" spans="1:3" ht="14.25">
      <c r="A19" s="211" t="s">
        <v>382</v>
      </c>
      <c r="B19" s="209">
        <v>295</v>
      </c>
      <c r="C19" s="208"/>
    </row>
    <row r="20" spans="1:3" ht="14.25">
      <c r="A20" s="211" t="s">
        <v>383</v>
      </c>
      <c r="B20" s="209">
        <v>118</v>
      </c>
      <c r="C20" s="208"/>
    </row>
    <row r="21" spans="1:3" ht="14.25">
      <c r="A21" s="213" t="s">
        <v>384</v>
      </c>
      <c r="B21" s="209"/>
      <c r="C21" s="208"/>
    </row>
    <row r="22" spans="1:3" ht="14.25">
      <c r="A22" s="213" t="s">
        <v>394</v>
      </c>
      <c r="B22" s="209">
        <v>100</v>
      </c>
      <c r="C22" s="208"/>
    </row>
    <row r="23" spans="1:3" ht="14.25">
      <c r="A23" s="213" t="s">
        <v>395</v>
      </c>
      <c r="B23" s="209">
        <v>36</v>
      </c>
      <c r="C23" s="208"/>
    </row>
    <row r="24" spans="1:3" ht="14.25">
      <c r="A24" s="213" t="s">
        <v>396</v>
      </c>
      <c r="B24" s="209"/>
      <c r="C24" s="208"/>
    </row>
    <row r="25" spans="1:3" ht="14.25">
      <c r="A25" s="213" t="s">
        <v>391</v>
      </c>
      <c r="B25" s="209"/>
      <c r="C25" s="208"/>
    </row>
    <row r="26" spans="1:3" ht="14.25">
      <c r="A26" s="213" t="s">
        <v>397</v>
      </c>
      <c r="B26" s="209"/>
      <c r="C26" s="208"/>
    </row>
    <row r="27" spans="1:3" ht="14.25">
      <c r="A27" s="211" t="s">
        <v>398</v>
      </c>
      <c r="B27" s="209">
        <f>SUM(B28:B37)</f>
        <v>25562</v>
      </c>
      <c r="C27" s="208"/>
    </row>
    <row r="28" spans="1:3" ht="14.25">
      <c r="A28" s="211" t="s">
        <v>382</v>
      </c>
      <c r="B28" s="209">
        <v>14310</v>
      </c>
      <c r="C28" s="208"/>
    </row>
    <row r="29" spans="1:3" ht="14.25">
      <c r="A29" s="211" t="s">
        <v>383</v>
      </c>
      <c r="B29" s="209">
        <v>7432</v>
      </c>
      <c r="C29" s="208"/>
    </row>
    <row r="30" spans="1:3" ht="14.25">
      <c r="A30" s="213" t="s">
        <v>384</v>
      </c>
      <c r="B30" s="209"/>
      <c r="C30" s="208"/>
    </row>
    <row r="31" spans="1:3" ht="14.25">
      <c r="A31" s="213" t="s">
        <v>399</v>
      </c>
      <c r="B31" s="209"/>
      <c r="C31" s="208"/>
    </row>
    <row r="32" spans="1:3" ht="14.25">
      <c r="A32" s="213" t="s">
        <v>400</v>
      </c>
      <c r="B32" s="209">
        <v>1140</v>
      </c>
      <c r="C32" s="208"/>
    </row>
    <row r="33" spans="1:3" ht="14.25">
      <c r="A33" s="215" t="s">
        <v>401</v>
      </c>
      <c r="B33" s="209">
        <v>1200</v>
      </c>
      <c r="C33" s="208"/>
    </row>
    <row r="34" spans="1:3" ht="14.25">
      <c r="A34" s="211" t="s">
        <v>402</v>
      </c>
      <c r="B34" s="209">
        <v>1480</v>
      </c>
      <c r="C34" s="208"/>
    </row>
    <row r="35" spans="1:3" ht="14.25">
      <c r="A35" s="213" t="s">
        <v>403</v>
      </c>
      <c r="B35" s="209"/>
      <c r="C35" s="208"/>
    </row>
    <row r="36" spans="1:3" ht="14.25">
      <c r="A36" s="213" t="s">
        <v>391</v>
      </c>
      <c r="B36" s="209"/>
      <c r="C36" s="208"/>
    </row>
    <row r="37" spans="1:3" ht="14.25">
      <c r="A37" s="213" t="s">
        <v>404</v>
      </c>
      <c r="B37" s="209"/>
      <c r="C37" s="208"/>
    </row>
    <row r="38" spans="1:3" ht="14.25">
      <c r="A38" s="211" t="s">
        <v>405</v>
      </c>
      <c r="B38" s="209">
        <f>SUM(B39:B48)</f>
        <v>1613</v>
      </c>
      <c r="C38" s="208"/>
    </row>
    <row r="39" spans="1:3" ht="14.25">
      <c r="A39" s="211" t="s">
        <v>382</v>
      </c>
      <c r="B39" s="209">
        <v>406</v>
      </c>
      <c r="C39" s="208"/>
    </row>
    <row r="40" spans="1:3" ht="14.25">
      <c r="A40" s="211" t="s">
        <v>383</v>
      </c>
      <c r="B40" s="209">
        <v>372</v>
      </c>
      <c r="C40" s="208"/>
    </row>
    <row r="41" spans="1:3" ht="14.25">
      <c r="A41" s="213" t="s">
        <v>384</v>
      </c>
      <c r="B41" s="209"/>
      <c r="C41" s="208"/>
    </row>
    <row r="42" spans="1:3" ht="14.25">
      <c r="A42" s="213" t="s">
        <v>406</v>
      </c>
      <c r="B42" s="209"/>
      <c r="C42" s="208"/>
    </row>
    <row r="43" spans="1:3" ht="14.25">
      <c r="A43" s="213" t="s">
        <v>407</v>
      </c>
      <c r="B43" s="209"/>
      <c r="C43" s="208"/>
    </row>
    <row r="44" spans="1:3" ht="14.25">
      <c r="A44" s="211" t="s">
        <v>408</v>
      </c>
      <c r="B44" s="209"/>
      <c r="C44" s="208"/>
    </row>
    <row r="45" spans="1:3" ht="14.25">
      <c r="A45" s="211" t="s">
        <v>409</v>
      </c>
      <c r="B45" s="209"/>
      <c r="C45" s="208"/>
    </row>
    <row r="46" spans="1:3" ht="14.25">
      <c r="A46" s="211" t="s">
        <v>410</v>
      </c>
      <c r="B46" s="209"/>
      <c r="C46" s="208"/>
    </row>
    <row r="47" spans="1:3" ht="14.25">
      <c r="A47" s="211" t="s">
        <v>391</v>
      </c>
      <c r="B47" s="209"/>
      <c r="C47" s="208"/>
    </row>
    <row r="48" spans="1:3" ht="14.25">
      <c r="A48" s="213" t="s">
        <v>411</v>
      </c>
      <c r="B48" s="209">
        <v>835</v>
      </c>
      <c r="C48" s="208"/>
    </row>
    <row r="49" spans="1:3" ht="14.25">
      <c r="A49" s="213" t="s">
        <v>412</v>
      </c>
      <c r="B49" s="209">
        <f>SUM(B50:B59)</f>
        <v>674</v>
      </c>
      <c r="C49" s="208"/>
    </row>
    <row r="50" spans="1:3" ht="14.25">
      <c r="A50" s="213" t="s">
        <v>382</v>
      </c>
      <c r="B50" s="209">
        <v>182</v>
      </c>
      <c r="C50" s="208"/>
    </row>
    <row r="51" spans="1:3" ht="14.25">
      <c r="A51" s="208" t="s">
        <v>383</v>
      </c>
      <c r="B51" s="209">
        <v>298</v>
      </c>
      <c r="C51" s="208"/>
    </row>
    <row r="52" spans="1:3" ht="14.25">
      <c r="A52" s="211" t="s">
        <v>384</v>
      </c>
      <c r="B52" s="209"/>
      <c r="C52" s="208"/>
    </row>
    <row r="53" spans="1:3" ht="14.25">
      <c r="A53" s="211" t="s">
        <v>413</v>
      </c>
      <c r="B53" s="209"/>
      <c r="C53" s="208"/>
    </row>
    <row r="54" spans="1:3" ht="14.25">
      <c r="A54" s="211" t="s">
        <v>414</v>
      </c>
      <c r="B54" s="209">
        <v>56</v>
      </c>
      <c r="C54" s="208"/>
    </row>
    <row r="55" spans="1:3" ht="14.25">
      <c r="A55" s="213" t="s">
        <v>415</v>
      </c>
      <c r="B55" s="209"/>
      <c r="C55" s="208"/>
    </row>
    <row r="56" spans="1:3" ht="14.25">
      <c r="A56" s="213" t="s">
        <v>416</v>
      </c>
      <c r="B56" s="209">
        <v>138</v>
      </c>
      <c r="C56" s="208"/>
    </row>
    <row r="57" spans="1:3" ht="14.25">
      <c r="A57" s="213" t="s">
        <v>417</v>
      </c>
      <c r="B57" s="209"/>
      <c r="C57" s="208"/>
    </row>
    <row r="58" spans="1:3" ht="14.25">
      <c r="A58" s="211" t="s">
        <v>391</v>
      </c>
      <c r="B58" s="209"/>
      <c r="C58" s="208"/>
    </row>
    <row r="59" spans="1:3" ht="14.25">
      <c r="A59" s="213" t="s">
        <v>418</v>
      </c>
      <c r="B59" s="209"/>
      <c r="C59" s="208"/>
    </row>
    <row r="60" spans="1:3" ht="14.25">
      <c r="A60" s="215" t="s">
        <v>419</v>
      </c>
      <c r="B60" s="209">
        <f>SUM(B61:B70)</f>
        <v>4985</v>
      </c>
      <c r="C60" s="208"/>
    </row>
    <row r="61" spans="1:3" ht="14.25">
      <c r="A61" s="213" t="s">
        <v>382</v>
      </c>
      <c r="B61" s="209">
        <v>1157</v>
      </c>
      <c r="C61" s="208"/>
    </row>
    <row r="62" spans="1:3" ht="14.25">
      <c r="A62" s="208" t="s">
        <v>383</v>
      </c>
      <c r="B62" s="209">
        <v>2921</v>
      </c>
      <c r="C62" s="208"/>
    </row>
    <row r="63" spans="1:3" ht="14.25">
      <c r="A63" s="208" t="s">
        <v>384</v>
      </c>
      <c r="B63" s="209"/>
      <c r="C63" s="208"/>
    </row>
    <row r="64" spans="1:3" ht="14.25">
      <c r="A64" s="208" t="s">
        <v>420</v>
      </c>
      <c r="B64" s="209"/>
      <c r="C64" s="208"/>
    </row>
    <row r="65" spans="1:3" ht="14.25">
      <c r="A65" s="208" t="s">
        <v>421</v>
      </c>
      <c r="B65" s="209"/>
      <c r="C65" s="208"/>
    </row>
    <row r="66" spans="1:3" ht="14.25">
      <c r="A66" s="208" t="s">
        <v>422</v>
      </c>
      <c r="B66" s="209"/>
      <c r="C66" s="208"/>
    </row>
    <row r="67" spans="1:3" ht="14.25">
      <c r="A67" s="211" t="s">
        <v>423</v>
      </c>
      <c r="B67" s="209"/>
      <c r="C67" s="208"/>
    </row>
    <row r="68" spans="1:3" ht="14.25">
      <c r="A68" s="213" t="s">
        <v>424</v>
      </c>
      <c r="B68" s="209">
        <v>420</v>
      </c>
      <c r="C68" s="208"/>
    </row>
    <row r="69" spans="1:3" ht="14.25">
      <c r="A69" s="213" t="s">
        <v>391</v>
      </c>
      <c r="B69" s="209"/>
      <c r="C69" s="208"/>
    </row>
    <row r="70" spans="1:3" ht="14.25">
      <c r="A70" s="213" t="s">
        <v>425</v>
      </c>
      <c r="B70" s="209">
        <v>487</v>
      </c>
      <c r="C70" s="208"/>
    </row>
    <row r="71" spans="1:3" ht="14.25">
      <c r="A71" s="211" t="s">
        <v>426</v>
      </c>
      <c r="B71" s="85">
        <f>SUM(B72:B78)</f>
        <v>5299</v>
      </c>
      <c r="C71" s="208"/>
    </row>
    <row r="72" spans="1:3" ht="14.25">
      <c r="A72" s="211" t="s">
        <v>382</v>
      </c>
      <c r="B72" s="209">
        <v>4800</v>
      </c>
      <c r="C72" s="208"/>
    </row>
    <row r="73" spans="1:3" ht="14.25">
      <c r="A73" s="211" t="s">
        <v>383</v>
      </c>
      <c r="B73" s="209">
        <v>499</v>
      </c>
      <c r="C73" s="208"/>
    </row>
    <row r="74" spans="1:3" ht="14.25">
      <c r="A74" s="213" t="s">
        <v>384</v>
      </c>
      <c r="B74" s="209"/>
      <c r="C74" s="208"/>
    </row>
    <row r="75" spans="1:3" ht="14.25">
      <c r="A75" s="211" t="s">
        <v>423</v>
      </c>
      <c r="B75" s="209"/>
      <c r="C75" s="208"/>
    </row>
    <row r="76" spans="1:3" ht="14.25">
      <c r="A76" s="213" t="s">
        <v>427</v>
      </c>
      <c r="B76" s="209"/>
      <c r="C76" s="208"/>
    </row>
    <row r="77" spans="1:3" ht="14.25">
      <c r="A77" s="213" t="s">
        <v>391</v>
      </c>
      <c r="B77" s="209"/>
      <c r="C77" s="208"/>
    </row>
    <row r="78" spans="1:3" ht="14.25">
      <c r="A78" s="213" t="s">
        <v>428</v>
      </c>
      <c r="B78" s="209"/>
      <c r="C78" s="208"/>
    </row>
    <row r="79" spans="1:3" ht="14.25">
      <c r="A79" s="213" t="s">
        <v>429</v>
      </c>
      <c r="B79" s="85">
        <f>SUM(B80:B87)</f>
        <v>840</v>
      </c>
      <c r="C79" s="208"/>
    </row>
    <row r="80" spans="1:3" ht="14.25">
      <c r="A80" s="211" t="s">
        <v>382</v>
      </c>
      <c r="B80" s="209">
        <v>311</v>
      </c>
      <c r="C80" s="208"/>
    </row>
    <row r="81" spans="1:3" ht="14.25">
      <c r="A81" s="211" t="s">
        <v>383</v>
      </c>
      <c r="B81" s="209">
        <v>529</v>
      </c>
      <c r="C81" s="208"/>
    </row>
    <row r="82" spans="1:3" ht="14.25">
      <c r="A82" s="211" t="s">
        <v>384</v>
      </c>
      <c r="B82" s="209"/>
      <c r="C82" s="208"/>
    </row>
    <row r="83" spans="1:3" ht="14.25">
      <c r="A83" s="216" t="s">
        <v>430</v>
      </c>
      <c r="B83" s="209"/>
      <c r="C83" s="208"/>
    </row>
    <row r="84" spans="1:3" ht="14.25">
      <c r="A84" s="213" t="s">
        <v>431</v>
      </c>
      <c r="B84" s="209"/>
      <c r="C84" s="208"/>
    </row>
    <row r="85" spans="1:3" ht="14.25">
      <c r="A85" s="213" t="s">
        <v>423</v>
      </c>
      <c r="B85" s="209"/>
      <c r="C85" s="208"/>
    </row>
    <row r="86" spans="1:3" ht="14.25">
      <c r="A86" s="213" t="s">
        <v>391</v>
      </c>
      <c r="B86" s="209"/>
      <c r="C86" s="208"/>
    </row>
    <row r="87" spans="1:3" ht="14.25">
      <c r="A87" s="208" t="s">
        <v>432</v>
      </c>
      <c r="B87" s="209"/>
      <c r="C87" s="208"/>
    </row>
    <row r="88" spans="1:3" ht="14.25">
      <c r="A88" s="211" t="s">
        <v>433</v>
      </c>
      <c r="B88" s="85">
        <f>SUM(B89:B100)</f>
        <v>0</v>
      </c>
      <c r="C88" s="208"/>
    </row>
    <row r="89" spans="1:3" ht="14.25">
      <c r="A89" s="211" t="s">
        <v>382</v>
      </c>
      <c r="B89" s="209"/>
      <c r="C89" s="208"/>
    </row>
    <row r="90" spans="1:3" ht="14.25">
      <c r="A90" s="213" t="s">
        <v>383</v>
      </c>
      <c r="B90" s="209"/>
      <c r="C90" s="208"/>
    </row>
    <row r="91" spans="1:3" ht="14.25">
      <c r="A91" s="213" t="s">
        <v>384</v>
      </c>
      <c r="B91" s="209"/>
      <c r="C91" s="208"/>
    </row>
    <row r="92" spans="1:3" ht="14.25">
      <c r="A92" s="211" t="s">
        <v>434</v>
      </c>
      <c r="B92" s="209"/>
      <c r="C92" s="208"/>
    </row>
    <row r="93" spans="1:3" ht="14.25">
      <c r="A93" s="211" t="s">
        <v>435</v>
      </c>
      <c r="B93" s="209"/>
      <c r="C93" s="208"/>
    </row>
    <row r="94" spans="1:3" ht="14.25">
      <c r="A94" s="211" t="s">
        <v>423</v>
      </c>
      <c r="B94" s="209"/>
      <c r="C94" s="208"/>
    </row>
    <row r="95" spans="1:3" ht="14.25">
      <c r="A95" s="211" t="s">
        <v>436</v>
      </c>
      <c r="B95" s="209"/>
      <c r="C95" s="208"/>
    </row>
    <row r="96" spans="1:3" ht="14.25">
      <c r="A96" s="211" t="s">
        <v>437</v>
      </c>
      <c r="B96" s="209"/>
      <c r="C96" s="208"/>
    </row>
    <row r="97" spans="1:3" ht="14.25">
      <c r="A97" s="211" t="s">
        <v>438</v>
      </c>
      <c r="B97" s="209"/>
      <c r="C97" s="208"/>
    </row>
    <row r="98" spans="1:3" ht="14.25">
      <c r="A98" s="211" t="s">
        <v>439</v>
      </c>
      <c r="B98" s="209"/>
      <c r="C98" s="208"/>
    </row>
    <row r="99" spans="1:3" ht="14.25">
      <c r="A99" s="213" t="s">
        <v>391</v>
      </c>
      <c r="B99" s="209"/>
      <c r="C99" s="208"/>
    </row>
    <row r="100" spans="1:3" ht="14.25">
      <c r="A100" s="213" t="s">
        <v>440</v>
      </c>
      <c r="B100" s="209"/>
      <c r="C100" s="208"/>
    </row>
    <row r="101" spans="1:3" ht="14.25">
      <c r="A101" s="212" t="s">
        <v>441</v>
      </c>
      <c r="B101" s="85">
        <f>SUM(B102:B109)</f>
        <v>2330</v>
      </c>
      <c r="C101" s="208"/>
    </row>
    <row r="102" spans="1:3" ht="14.25">
      <c r="A102" s="211" t="s">
        <v>382</v>
      </c>
      <c r="B102" s="209">
        <v>1289</v>
      </c>
      <c r="C102" s="208"/>
    </row>
    <row r="103" spans="1:3" ht="14.25">
      <c r="A103" s="211" t="s">
        <v>383</v>
      </c>
      <c r="B103" s="209">
        <v>1041</v>
      </c>
      <c r="C103" s="208"/>
    </row>
    <row r="104" spans="1:3" ht="14.25">
      <c r="A104" s="211" t="s">
        <v>384</v>
      </c>
      <c r="B104" s="209"/>
      <c r="C104" s="208"/>
    </row>
    <row r="105" spans="1:3" ht="14.25">
      <c r="A105" s="213" t="s">
        <v>442</v>
      </c>
      <c r="B105" s="209"/>
      <c r="C105" s="208"/>
    </row>
    <row r="106" spans="1:3" ht="14.25">
      <c r="A106" s="213" t="s">
        <v>443</v>
      </c>
      <c r="B106" s="209"/>
      <c r="C106" s="208"/>
    </row>
    <row r="107" spans="1:3" ht="14.25">
      <c r="A107" s="213" t="s">
        <v>444</v>
      </c>
      <c r="B107" s="209"/>
      <c r="C107" s="208"/>
    </row>
    <row r="108" spans="1:3" ht="14.25">
      <c r="A108" s="211" t="s">
        <v>391</v>
      </c>
      <c r="B108" s="209"/>
      <c r="C108" s="208"/>
    </row>
    <row r="109" spans="1:3" ht="14.25">
      <c r="A109" s="211" t="s">
        <v>445</v>
      </c>
      <c r="B109" s="209"/>
      <c r="C109" s="208"/>
    </row>
    <row r="110" spans="1:3" ht="14.25">
      <c r="A110" s="208" t="s">
        <v>446</v>
      </c>
      <c r="B110" s="85">
        <f>SUM(B111:B120)</f>
        <v>842</v>
      </c>
      <c r="C110" s="208"/>
    </row>
    <row r="111" spans="1:3" ht="14.25">
      <c r="A111" s="211" t="s">
        <v>382</v>
      </c>
      <c r="B111" s="209">
        <v>266</v>
      </c>
      <c r="C111" s="208"/>
    </row>
    <row r="112" spans="1:3" ht="14.25">
      <c r="A112" s="211" t="s">
        <v>383</v>
      </c>
      <c r="B112" s="209">
        <v>346</v>
      </c>
      <c r="C112" s="208"/>
    </row>
    <row r="113" spans="1:3" ht="14.25">
      <c r="A113" s="211" t="s">
        <v>384</v>
      </c>
      <c r="B113" s="209"/>
      <c r="C113" s="208"/>
    </row>
    <row r="114" spans="1:3" ht="14.25">
      <c r="A114" s="213" t="s">
        <v>447</v>
      </c>
      <c r="B114" s="209"/>
      <c r="C114" s="208"/>
    </row>
    <row r="115" spans="1:3" ht="14.25">
      <c r="A115" s="213" t="s">
        <v>448</v>
      </c>
      <c r="B115" s="209"/>
      <c r="C115" s="208"/>
    </row>
    <row r="116" spans="1:3" ht="14.25">
      <c r="A116" s="213" t="s">
        <v>449</v>
      </c>
      <c r="B116" s="209"/>
      <c r="C116" s="208"/>
    </row>
    <row r="117" spans="1:3" ht="14.25">
      <c r="A117" s="211" t="s">
        <v>450</v>
      </c>
      <c r="B117" s="209"/>
      <c r="C117" s="208"/>
    </row>
    <row r="118" spans="1:3" ht="14.25">
      <c r="A118" s="211" t="s">
        <v>451</v>
      </c>
      <c r="B118" s="209">
        <v>126</v>
      </c>
      <c r="C118" s="208"/>
    </row>
    <row r="119" spans="1:3" ht="14.25">
      <c r="A119" s="211" t="s">
        <v>391</v>
      </c>
      <c r="B119" s="209"/>
      <c r="C119" s="208"/>
    </row>
    <row r="120" spans="1:3" ht="14.25">
      <c r="A120" s="213" t="s">
        <v>452</v>
      </c>
      <c r="B120" s="209">
        <v>104</v>
      </c>
      <c r="C120" s="208"/>
    </row>
    <row r="121" spans="1:3" ht="14.25">
      <c r="A121" s="213" t="s">
        <v>453</v>
      </c>
      <c r="B121" s="85">
        <f>SUM(B122:B132)</f>
        <v>0</v>
      </c>
      <c r="C121" s="208"/>
    </row>
    <row r="122" spans="1:3" ht="14.25">
      <c r="A122" s="213" t="s">
        <v>382</v>
      </c>
      <c r="B122" s="209"/>
      <c r="C122" s="208"/>
    </row>
    <row r="123" spans="1:3" ht="14.25">
      <c r="A123" s="208" t="s">
        <v>383</v>
      </c>
      <c r="B123" s="209"/>
      <c r="C123" s="208"/>
    </row>
    <row r="124" spans="1:3" ht="14.25">
      <c r="A124" s="211" t="s">
        <v>384</v>
      </c>
      <c r="B124" s="209"/>
      <c r="C124" s="208"/>
    </row>
    <row r="125" spans="1:3" ht="14.25">
      <c r="A125" s="211" t="s">
        <v>454</v>
      </c>
      <c r="B125" s="209"/>
      <c r="C125" s="208"/>
    </row>
    <row r="126" spans="1:3" ht="14.25">
      <c r="A126" s="211" t="s">
        <v>455</v>
      </c>
      <c r="B126" s="209"/>
      <c r="C126" s="208"/>
    </row>
    <row r="127" spans="1:3" ht="14.25">
      <c r="A127" s="213" t="s">
        <v>456</v>
      </c>
      <c r="B127" s="209"/>
      <c r="C127" s="208"/>
    </row>
    <row r="128" spans="1:3" ht="14.25">
      <c r="A128" s="211" t="s">
        <v>457</v>
      </c>
      <c r="B128" s="209"/>
      <c r="C128" s="208"/>
    </row>
    <row r="129" spans="1:3" ht="14.25">
      <c r="A129" s="211" t="s">
        <v>458</v>
      </c>
      <c r="B129" s="209"/>
      <c r="C129" s="208"/>
    </row>
    <row r="130" spans="1:3" ht="14.25">
      <c r="A130" s="211" t="s">
        <v>459</v>
      </c>
      <c r="B130" s="209"/>
      <c r="C130" s="208"/>
    </row>
    <row r="131" spans="1:3" ht="14.25">
      <c r="A131" s="211" t="s">
        <v>391</v>
      </c>
      <c r="B131" s="209"/>
      <c r="C131" s="208"/>
    </row>
    <row r="132" spans="1:3" ht="14.25">
      <c r="A132" s="211" t="s">
        <v>460</v>
      </c>
      <c r="B132" s="209"/>
      <c r="C132" s="208"/>
    </row>
    <row r="133" spans="1:3" ht="14.25">
      <c r="A133" s="211" t="s">
        <v>461</v>
      </c>
      <c r="B133" s="85">
        <f>SUM(B134:B139)</f>
        <v>162</v>
      </c>
      <c r="C133" s="208"/>
    </row>
    <row r="134" spans="1:3" ht="14.25">
      <c r="A134" s="211" t="s">
        <v>382</v>
      </c>
      <c r="B134" s="209"/>
      <c r="C134" s="208"/>
    </row>
    <row r="135" spans="1:3" ht="14.25">
      <c r="A135" s="211" t="s">
        <v>383</v>
      </c>
      <c r="B135" s="209">
        <v>80</v>
      </c>
      <c r="C135" s="208"/>
    </row>
    <row r="136" spans="1:3" ht="14.25">
      <c r="A136" s="213" t="s">
        <v>384</v>
      </c>
      <c r="B136" s="209"/>
      <c r="C136" s="208"/>
    </row>
    <row r="137" spans="1:3" ht="14.25">
      <c r="A137" s="213" t="s">
        <v>462</v>
      </c>
      <c r="B137" s="209">
        <v>82</v>
      </c>
      <c r="C137" s="208"/>
    </row>
    <row r="138" spans="1:3" ht="14.25">
      <c r="A138" s="213" t="s">
        <v>391</v>
      </c>
      <c r="B138" s="209"/>
      <c r="C138" s="208"/>
    </row>
    <row r="139" spans="1:3" ht="14.25">
      <c r="A139" s="208" t="s">
        <v>463</v>
      </c>
      <c r="B139" s="209"/>
      <c r="C139" s="208"/>
    </row>
    <row r="140" spans="1:3" ht="14.25">
      <c r="A140" s="211" t="s">
        <v>464</v>
      </c>
      <c r="B140" s="85">
        <f>SUM(B141:B147)</f>
        <v>37</v>
      </c>
      <c r="C140" s="208"/>
    </row>
    <row r="141" spans="1:3" ht="14.25">
      <c r="A141" s="211" t="s">
        <v>382</v>
      </c>
      <c r="B141" s="209"/>
      <c r="C141" s="208"/>
    </row>
    <row r="142" spans="1:3" ht="14.25">
      <c r="A142" s="213" t="s">
        <v>383</v>
      </c>
      <c r="B142" s="209">
        <v>37</v>
      </c>
      <c r="C142" s="208"/>
    </row>
    <row r="143" spans="1:3" ht="14.25">
      <c r="A143" s="213" t="s">
        <v>384</v>
      </c>
      <c r="B143" s="209"/>
      <c r="C143" s="208"/>
    </row>
    <row r="144" spans="1:3" ht="14.25">
      <c r="A144" s="213" t="s">
        <v>465</v>
      </c>
      <c r="B144" s="209"/>
      <c r="C144" s="208"/>
    </row>
    <row r="145" spans="1:3" ht="14.25">
      <c r="A145" s="208" t="s">
        <v>466</v>
      </c>
      <c r="B145" s="209"/>
      <c r="C145" s="208"/>
    </row>
    <row r="146" spans="1:3" ht="14.25">
      <c r="A146" s="211" t="s">
        <v>391</v>
      </c>
      <c r="B146" s="209"/>
      <c r="C146" s="208"/>
    </row>
    <row r="147" spans="1:3" ht="14.25">
      <c r="A147" s="211" t="s">
        <v>467</v>
      </c>
      <c r="B147" s="209"/>
      <c r="C147" s="208"/>
    </row>
    <row r="148" spans="1:3" ht="14.25">
      <c r="A148" s="213" t="s">
        <v>468</v>
      </c>
      <c r="B148" s="85">
        <f>SUM(B149:B153)</f>
        <v>120</v>
      </c>
      <c r="C148" s="208"/>
    </row>
    <row r="149" spans="1:3" ht="14.25">
      <c r="A149" s="213" t="s">
        <v>382</v>
      </c>
      <c r="B149" s="209">
        <v>85</v>
      </c>
      <c r="C149" s="208"/>
    </row>
    <row r="150" spans="1:3" ht="14.25">
      <c r="A150" s="213" t="s">
        <v>383</v>
      </c>
      <c r="B150" s="209">
        <v>35</v>
      </c>
      <c r="C150" s="208"/>
    </row>
    <row r="151" spans="1:3" ht="14.25">
      <c r="A151" s="211" t="s">
        <v>384</v>
      </c>
      <c r="B151" s="209"/>
      <c r="C151" s="208"/>
    </row>
    <row r="152" spans="1:3" ht="14.25">
      <c r="A152" s="215" t="s">
        <v>469</v>
      </c>
      <c r="B152" s="209"/>
      <c r="C152" s="208"/>
    </row>
    <row r="153" spans="1:3" ht="14.25">
      <c r="A153" s="211" t="s">
        <v>470</v>
      </c>
      <c r="B153" s="209"/>
      <c r="C153" s="208"/>
    </row>
    <row r="154" spans="1:3" ht="14.25">
      <c r="A154" s="213" t="s">
        <v>471</v>
      </c>
      <c r="B154" s="85">
        <f>SUM(B155:B160)</f>
        <v>152</v>
      </c>
      <c r="C154" s="208"/>
    </row>
    <row r="155" spans="1:3" ht="14.25">
      <c r="A155" s="213" t="s">
        <v>382</v>
      </c>
      <c r="B155" s="209">
        <v>55</v>
      </c>
      <c r="C155" s="208"/>
    </row>
    <row r="156" spans="1:3" ht="14.25">
      <c r="A156" s="213" t="s">
        <v>383</v>
      </c>
      <c r="B156" s="209">
        <v>97</v>
      </c>
      <c r="C156" s="208"/>
    </row>
    <row r="157" spans="1:3" ht="14.25">
      <c r="A157" s="208" t="s">
        <v>384</v>
      </c>
      <c r="B157" s="209"/>
      <c r="C157" s="208"/>
    </row>
    <row r="158" spans="1:3" ht="14.25">
      <c r="A158" s="211" t="s">
        <v>396</v>
      </c>
      <c r="B158" s="207"/>
      <c r="C158" s="208"/>
    </row>
    <row r="159" spans="1:3" ht="14.25">
      <c r="A159" s="211" t="s">
        <v>391</v>
      </c>
      <c r="B159" s="209"/>
      <c r="C159" s="208"/>
    </row>
    <row r="160" spans="1:3" ht="14.25">
      <c r="A160" s="211" t="s">
        <v>472</v>
      </c>
      <c r="B160" s="209"/>
      <c r="C160" s="208"/>
    </row>
    <row r="161" spans="1:3" ht="14.25">
      <c r="A161" s="213" t="s">
        <v>473</v>
      </c>
      <c r="B161" s="85">
        <f>SUM(B162:B167)</f>
        <v>648</v>
      </c>
      <c r="C161" s="208"/>
    </row>
    <row r="162" spans="1:3" ht="14.25">
      <c r="A162" s="213" t="s">
        <v>382</v>
      </c>
      <c r="B162" s="209">
        <v>132</v>
      </c>
      <c r="C162" s="208"/>
    </row>
    <row r="163" spans="1:3" ht="14.25">
      <c r="A163" s="213" t="s">
        <v>383</v>
      </c>
      <c r="B163" s="209">
        <v>320</v>
      </c>
      <c r="C163" s="208"/>
    </row>
    <row r="164" spans="1:3" ht="14.25">
      <c r="A164" s="211" t="s">
        <v>384</v>
      </c>
      <c r="B164" s="209"/>
      <c r="C164" s="208"/>
    </row>
    <row r="165" spans="1:3" ht="14.25">
      <c r="A165" s="211" t="s">
        <v>474</v>
      </c>
      <c r="B165" s="209">
        <v>196</v>
      </c>
      <c r="C165" s="208"/>
    </row>
    <row r="166" spans="1:3" ht="14.25">
      <c r="A166" s="213" t="s">
        <v>391</v>
      </c>
      <c r="B166" s="209"/>
      <c r="C166" s="208"/>
    </row>
    <row r="167" spans="1:3" ht="14.25">
      <c r="A167" s="213" t="s">
        <v>475</v>
      </c>
      <c r="B167" s="209"/>
      <c r="C167" s="208"/>
    </row>
    <row r="168" spans="1:3" ht="14.25">
      <c r="A168" s="213" t="s">
        <v>476</v>
      </c>
      <c r="B168" s="85">
        <f>SUM(B169:B174)</f>
        <v>783</v>
      </c>
      <c r="C168" s="208"/>
    </row>
    <row r="169" spans="1:3" ht="14.25">
      <c r="A169" s="213" t="s">
        <v>382</v>
      </c>
      <c r="B169" s="209">
        <v>435</v>
      </c>
      <c r="C169" s="208"/>
    </row>
    <row r="170" spans="1:3" ht="14.25">
      <c r="A170" s="211" t="s">
        <v>383</v>
      </c>
      <c r="B170" s="209">
        <v>330</v>
      </c>
      <c r="C170" s="208"/>
    </row>
    <row r="171" spans="1:3" ht="14.25">
      <c r="A171" s="211" t="s">
        <v>384</v>
      </c>
      <c r="B171" s="209"/>
      <c r="C171" s="208"/>
    </row>
    <row r="172" spans="1:3" ht="14.25">
      <c r="A172" s="211" t="s">
        <v>477</v>
      </c>
      <c r="B172" s="209"/>
      <c r="C172" s="208"/>
    </row>
    <row r="173" spans="1:3" ht="14.25">
      <c r="A173" s="213" t="s">
        <v>391</v>
      </c>
      <c r="B173" s="209"/>
      <c r="C173" s="208"/>
    </row>
    <row r="174" spans="1:3" ht="14.25">
      <c r="A174" s="213" t="s">
        <v>478</v>
      </c>
      <c r="B174" s="209">
        <v>18</v>
      </c>
      <c r="C174" s="208"/>
    </row>
    <row r="175" spans="1:3" ht="14.25">
      <c r="A175" s="213" t="s">
        <v>479</v>
      </c>
      <c r="B175" s="85">
        <f>SUM(B176:B181)</f>
        <v>968</v>
      </c>
      <c r="C175" s="208"/>
    </row>
    <row r="176" spans="1:3" ht="14.25">
      <c r="A176" s="211" t="s">
        <v>382</v>
      </c>
      <c r="B176" s="209">
        <v>420</v>
      </c>
      <c r="C176" s="208"/>
    </row>
    <row r="177" spans="1:3" ht="14.25">
      <c r="A177" s="211" t="s">
        <v>383</v>
      </c>
      <c r="B177" s="209">
        <v>548</v>
      </c>
      <c r="C177" s="208"/>
    </row>
    <row r="178" spans="1:3" ht="14.25">
      <c r="A178" s="211" t="s">
        <v>384</v>
      </c>
      <c r="B178" s="209"/>
      <c r="C178" s="208"/>
    </row>
    <row r="179" spans="1:3" ht="14.25">
      <c r="A179" s="211" t="s">
        <v>480</v>
      </c>
      <c r="B179" s="209"/>
      <c r="C179" s="208"/>
    </row>
    <row r="180" spans="1:3" ht="14.25">
      <c r="A180" s="211" t="s">
        <v>391</v>
      </c>
      <c r="B180" s="209"/>
      <c r="C180" s="208"/>
    </row>
    <row r="181" spans="1:3" ht="14.25">
      <c r="A181" s="213" t="s">
        <v>481</v>
      </c>
      <c r="B181" s="209"/>
      <c r="C181" s="208"/>
    </row>
    <row r="182" spans="1:3" ht="14.25">
      <c r="A182" s="213" t="s">
        <v>482</v>
      </c>
      <c r="B182" s="85">
        <f>SUM(B183:B188)</f>
        <v>749</v>
      </c>
      <c r="C182" s="208"/>
    </row>
    <row r="183" spans="1:3" ht="14.25">
      <c r="A183" s="208" t="s">
        <v>382</v>
      </c>
      <c r="B183" s="209">
        <v>189</v>
      </c>
      <c r="C183" s="208"/>
    </row>
    <row r="184" spans="1:3" ht="14.25">
      <c r="A184" s="211" t="s">
        <v>383</v>
      </c>
      <c r="B184" s="209">
        <v>560</v>
      </c>
      <c r="C184" s="208"/>
    </row>
    <row r="185" spans="1:3" ht="14.25">
      <c r="A185" s="211" t="s">
        <v>384</v>
      </c>
      <c r="B185" s="209"/>
      <c r="C185" s="208"/>
    </row>
    <row r="186" spans="1:3" ht="14.25">
      <c r="A186" s="211" t="s">
        <v>483</v>
      </c>
      <c r="B186" s="209"/>
      <c r="C186" s="208"/>
    </row>
    <row r="187" spans="1:3" ht="14.25">
      <c r="A187" s="211" t="s">
        <v>391</v>
      </c>
      <c r="B187" s="209"/>
      <c r="C187" s="208"/>
    </row>
    <row r="188" spans="1:3" ht="14.25">
      <c r="A188" s="213" t="s">
        <v>484</v>
      </c>
      <c r="B188" s="209"/>
      <c r="C188" s="208"/>
    </row>
    <row r="189" spans="1:3" ht="14.25">
      <c r="A189" s="213" t="s">
        <v>485</v>
      </c>
      <c r="B189" s="85">
        <f>SUM(B190:B196)</f>
        <v>324</v>
      </c>
      <c r="C189" s="208"/>
    </row>
    <row r="190" spans="1:3" ht="14.25">
      <c r="A190" s="213" t="s">
        <v>382</v>
      </c>
      <c r="B190" s="209">
        <v>120</v>
      </c>
      <c r="C190" s="208"/>
    </row>
    <row r="191" spans="1:3" ht="14.25">
      <c r="A191" s="211" t="s">
        <v>383</v>
      </c>
      <c r="B191" s="209">
        <v>204</v>
      </c>
      <c r="C191" s="208"/>
    </row>
    <row r="192" spans="1:3" ht="14.25">
      <c r="A192" s="211" t="s">
        <v>384</v>
      </c>
      <c r="B192" s="209"/>
      <c r="C192" s="208"/>
    </row>
    <row r="193" spans="1:3" ht="14.25">
      <c r="A193" s="211" t="s">
        <v>486</v>
      </c>
      <c r="B193" s="209"/>
      <c r="C193" s="208"/>
    </row>
    <row r="194" spans="1:3" ht="14.25">
      <c r="A194" s="211" t="s">
        <v>487</v>
      </c>
      <c r="B194" s="209"/>
      <c r="C194" s="208"/>
    </row>
    <row r="195" spans="1:3" ht="14.25">
      <c r="A195" s="211" t="s">
        <v>391</v>
      </c>
      <c r="B195" s="207"/>
      <c r="C195" s="217"/>
    </row>
    <row r="196" spans="1:3" ht="14.25">
      <c r="A196" s="213" t="s">
        <v>488</v>
      </c>
      <c r="B196" s="207"/>
      <c r="C196" s="217"/>
    </row>
    <row r="197" spans="1:3" ht="14.25">
      <c r="A197" s="213" t="s">
        <v>489</v>
      </c>
      <c r="B197" s="85">
        <f>SUM(B198:B202)</f>
        <v>85</v>
      </c>
      <c r="C197" s="217"/>
    </row>
    <row r="198" spans="1:3" ht="14.25">
      <c r="A198" s="213" t="s">
        <v>382</v>
      </c>
      <c r="B198" s="209">
        <v>65</v>
      </c>
      <c r="C198" s="208"/>
    </row>
    <row r="199" spans="1:3" ht="14.25">
      <c r="A199" s="208" t="s">
        <v>383</v>
      </c>
      <c r="B199" s="209">
        <v>20</v>
      </c>
      <c r="C199" s="208"/>
    </row>
    <row r="200" spans="1:3" ht="14.25">
      <c r="A200" s="211" t="s">
        <v>384</v>
      </c>
      <c r="B200" s="218"/>
      <c r="C200" s="208"/>
    </row>
    <row r="201" spans="1:3" ht="14.25">
      <c r="A201" s="211" t="s">
        <v>391</v>
      </c>
      <c r="B201" s="218"/>
      <c r="C201" s="208"/>
    </row>
    <row r="202" spans="1:3" ht="14.25">
      <c r="A202" s="211" t="s">
        <v>490</v>
      </c>
      <c r="B202" s="218"/>
      <c r="C202" s="208"/>
    </row>
    <row r="203" spans="1:3" ht="14.25">
      <c r="A203" s="213" t="s">
        <v>491</v>
      </c>
      <c r="B203" s="85">
        <f>SUM(B204:B208)</f>
        <v>945</v>
      </c>
      <c r="C203" s="208"/>
    </row>
    <row r="204" spans="1:3" ht="14.25">
      <c r="A204" s="213" t="s">
        <v>382</v>
      </c>
      <c r="B204" s="219">
        <v>260</v>
      </c>
      <c r="C204" s="208"/>
    </row>
    <row r="205" spans="1:3" ht="14.25">
      <c r="A205" s="213" t="s">
        <v>383</v>
      </c>
      <c r="B205" s="219">
        <v>655</v>
      </c>
      <c r="C205" s="208"/>
    </row>
    <row r="206" spans="1:3" ht="14.25">
      <c r="A206" s="211" t="s">
        <v>384</v>
      </c>
      <c r="B206" s="219"/>
      <c r="C206" s="208"/>
    </row>
    <row r="207" spans="1:3" ht="14.25">
      <c r="A207" s="211" t="s">
        <v>391</v>
      </c>
      <c r="B207" s="219"/>
      <c r="C207" s="208"/>
    </row>
    <row r="208" spans="1:3" ht="14.25">
      <c r="A208" s="211" t="s">
        <v>492</v>
      </c>
      <c r="B208" s="219">
        <v>30</v>
      </c>
      <c r="C208" s="208"/>
    </row>
    <row r="209" spans="1:3" ht="14.25">
      <c r="A209" s="211" t="s">
        <v>493</v>
      </c>
      <c r="B209" s="85">
        <f>SUM(B210:B215)</f>
        <v>195</v>
      </c>
      <c r="C209" s="208"/>
    </row>
    <row r="210" spans="1:3" ht="14.25">
      <c r="A210" s="211" t="s">
        <v>382</v>
      </c>
      <c r="B210" s="219">
        <v>57</v>
      </c>
      <c r="C210" s="208"/>
    </row>
    <row r="211" spans="1:3" ht="14.25">
      <c r="A211" s="211" t="s">
        <v>383</v>
      </c>
      <c r="B211" s="219">
        <v>138</v>
      </c>
      <c r="C211" s="208"/>
    </row>
    <row r="212" spans="1:3" ht="14.25">
      <c r="A212" s="211" t="s">
        <v>384</v>
      </c>
      <c r="B212" s="218"/>
      <c r="C212" s="208"/>
    </row>
    <row r="213" spans="1:3" ht="14.25">
      <c r="A213" s="211" t="s">
        <v>494</v>
      </c>
      <c r="B213" s="218"/>
      <c r="C213" s="208"/>
    </row>
    <row r="214" spans="1:3" ht="14.25">
      <c r="A214" s="211" t="s">
        <v>391</v>
      </c>
      <c r="B214" s="218"/>
      <c r="C214" s="208"/>
    </row>
    <row r="215" spans="1:3" ht="14.25">
      <c r="A215" s="211" t="s">
        <v>495</v>
      </c>
      <c r="B215" s="218"/>
      <c r="C215" s="208"/>
    </row>
    <row r="216" spans="1:3" ht="14.25">
      <c r="A216" s="211" t="s">
        <v>496</v>
      </c>
      <c r="B216" s="85">
        <f>SUM(B217:B230)</f>
        <v>3904</v>
      </c>
      <c r="C216" s="208"/>
    </row>
    <row r="217" spans="1:3" ht="14.25">
      <c r="A217" s="211" t="s">
        <v>382</v>
      </c>
      <c r="B217" s="209">
        <v>2360</v>
      </c>
      <c r="C217" s="208"/>
    </row>
    <row r="218" spans="1:3" ht="14.25">
      <c r="A218" s="211" t="s">
        <v>383</v>
      </c>
      <c r="B218" s="209">
        <v>1544</v>
      </c>
      <c r="C218" s="208"/>
    </row>
    <row r="219" spans="1:3" ht="14.25">
      <c r="A219" s="211" t="s">
        <v>384</v>
      </c>
      <c r="B219" s="209"/>
      <c r="C219" s="208"/>
    </row>
    <row r="220" spans="1:3" ht="14.25">
      <c r="A220" s="211" t="s">
        <v>497</v>
      </c>
      <c r="B220" s="209"/>
      <c r="C220" s="208"/>
    </row>
    <row r="221" spans="1:3" ht="14.25">
      <c r="A221" s="211" t="s">
        <v>498</v>
      </c>
      <c r="B221" s="209"/>
      <c r="C221" s="208"/>
    </row>
    <row r="222" spans="1:3" ht="14.25">
      <c r="A222" s="211" t="s">
        <v>423</v>
      </c>
      <c r="B222" s="209"/>
      <c r="C222" s="208"/>
    </row>
    <row r="223" spans="1:3" ht="14.25">
      <c r="A223" s="211" t="s">
        <v>499</v>
      </c>
      <c r="B223" s="209"/>
      <c r="C223" s="208"/>
    </row>
    <row r="224" spans="1:3" ht="14.25">
      <c r="A224" s="211" t="s">
        <v>500</v>
      </c>
      <c r="B224" s="209"/>
      <c r="C224" s="208"/>
    </row>
    <row r="225" spans="1:3" ht="14.25">
      <c r="A225" s="211" t="s">
        <v>501</v>
      </c>
      <c r="B225" s="209"/>
      <c r="C225" s="208"/>
    </row>
    <row r="226" spans="1:3" ht="14.25">
      <c r="A226" s="211" t="s">
        <v>502</v>
      </c>
      <c r="B226" s="209"/>
      <c r="C226" s="208"/>
    </row>
    <row r="227" spans="1:3" ht="14.25">
      <c r="A227" s="211" t="s">
        <v>503</v>
      </c>
      <c r="B227" s="209"/>
      <c r="C227" s="208"/>
    </row>
    <row r="228" spans="1:3" ht="14.25">
      <c r="A228" s="211" t="s">
        <v>504</v>
      </c>
      <c r="B228" s="209"/>
      <c r="C228" s="208"/>
    </row>
    <row r="229" spans="1:3" ht="14.25">
      <c r="A229" s="211" t="s">
        <v>391</v>
      </c>
      <c r="B229" s="209"/>
      <c r="C229" s="208"/>
    </row>
    <row r="230" spans="1:3" ht="14.25">
      <c r="A230" s="211" t="s">
        <v>505</v>
      </c>
      <c r="B230" s="209"/>
      <c r="C230" s="208"/>
    </row>
    <row r="231" spans="1:3" ht="14.25">
      <c r="A231" s="211" t="s">
        <v>506</v>
      </c>
      <c r="B231" s="85">
        <f>SUM(B232:B233)</f>
        <v>750</v>
      </c>
      <c r="C231" s="208"/>
    </row>
    <row r="232" spans="1:3" ht="14.25">
      <c r="A232" s="213" t="s">
        <v>507</v>
      </c>
      <c r="B232" s="209"/>
      <c r="C232" s="208"/>
    </row>
    <row r="233" spans="1:3" ht="14.25">
      <c r="A233" s="213" t="s">
        <v>508</v>
      </c>
      <c r="B233" s="209">
        <v>750</v>
      </c>
      <c r="C233" s="208"/>
    </row>
    <row r="234" spans="1:3" ht="14.25">
      <c r="A234" s="208" t="s">
        <v>509</v>
      </c>
      <c r="B234" s="209">
        <f>SUM(B235:B237)</f>
        <v>0</v>
      </c>
      <c r="C234" s="208"/>
    </row>
    <row r="235" spans="1:3" ht="14.25">
      <c r="A235" s="211" t="s">
        <v>510</v>
      </c>
      <c r="B235" s="209"/>
      <c r="C235" s="208"/>
    </row>
    <row r="236" spans="1:3" ht="14.25">
      <c r="A236" s="211" t="s">
        <v>511</v>
      </c>
      <c r="B236" s="209"/>
      <c r="C236" s="208"/>
    </row>
    <row r="237" spans="1:3" ht="14.25">
      <c r="A237" s="211" t="s">
        <v>512</v>
      </c>
      <c r="B237" s="209"/>
      <c r="C237" s="208"/>
    </row>
    <row r="238" spans="1:3" ht="14.25">
      <c r="A238" s="208" t="s">
        <v>513</v>
      </c>
      <c r="B238" s="209">
        <f>SUM(B239,B249)</f>
        <v>3414</v>
      </c>
      <c r="C238" s="208"/>
    </row>
    <row r="239" spans="1:3" ht="14.25">
      <c r="A239" s="213" t="s">
        <v>514</v>
      </c>
      <c r="B239" s="209">
        <f>SUM(B240:B248)</f>
        <v>3414</v>
      </c>
      <c r="C239" s="208"/>
    </row>
    <row r="240" spans="1:3" ht="14.25">
      <c r="A240" s="213" t="s">
        <v>515</v>
      </c>
      <c r="B240" s="209">
        <v>414</v>
      </c>
      <c r="C240" s="208"/>
    </row>
    <row r="241" spans="1:3" ht="14.25">
      <c r="A241" s="211" t="s">
        <v>516</v>
      </c>
      <c r="B241" s="209"/>
      <c r="C241" s="208"/>
    </row>
    <row r="242" spans="1:3" ht="14.25">
      <c r="A242" s="211" t="s">
        <v>517</v>
      </c>
      <c r="B242" s="209">
        <v>3000</v>
      </c>
      <c r="C242" s="208"/>
    </row>
    <row r="243" spans="1:3" ht="14.25">
      <c r="A243" s="211" t="s">
        <v>518</v>
      </c>
      <c r="B243" s="209"/>
      <c r="C243" s="208"/>
    </row>
    <row r="244" spans="1:3" ht="14.25">
      <c r="A244" s="213" t="s">
        <v>519</v>
      </c>
      <c r="B244" s="209"/>
      <c r="C244" s="208"/>
    </row>
    <row r="245" spans="1:3" ht="14.25">
      <c r="A245" s="213" t="s">
        <v>520</v>
      </c>
      <c r="B245" s="209"/>
      <c r="C245" s="208"/>
    </row>
    <row r="246" spans="1:3" ht="14.25">
      <c r="A246" s="213" t="s">
        <v>521</v>
      </c>
      <c r="B246" s="209"/>
      <c r="C246" s="208"/>
    </row>
    <row r="247" spans="1:3" ht="14.25">
      <c r="A247" s="213" t="s">
        <v>522</v>
      </c>
      <c r="B247" s="209"/>
      <c r="C247" s="208"/>
    </row>
    <row r="248" spans="1:3" ht="14.25">
      <c r="A248" s="213" t="s">
        <v>523</v>
      </c>
      <c r="B248" s="209"/>
      <c r="C248" s="208"/>
    </row>
    <row r="249" spans="1:3" ht="14.25">
      <c r="A249" s="213" t="s">
        <v>524</v>
      </c>
      <c r="B249" s="209"/>
      <c r="C249" s="208"/>
    </row>
    <row r="250" spans="1:3" ht="14.25">
      <c r="A250" s="208" t="s">
        <v>525</v>
      </c>
      <c r="B250" s="209">
        <f>SUM(B251,B254,B265,B272,B280,B289,B303,B313,B323,B331,B337)</f>
        <v>24706</v>
      </c>
      <c r="C250" s="208"/>
    </row>
    <row r="251" spans="1:3" ht="14.25">
      <c r="A251" s="211" t="s">
        <v>526</v>
      </c>
      <c r="B251" s="85">
        <f>SUM(B252:B253)</f>
        <v>288</v>
      </c>
      <c r="C251" s="208"/>
    </row>
    <row r="252" spans="1:3" ht="14.25">
      <c r="A252" s="211" t="s">
        <v>527</v>
      </c>
      <c r="B252" s="209"/>
      <c r="C252" s="208"/>
    </row>
    <row r="253" spans="1:3" ht="14.25">
      <c r="A253" s="213" t="s">
        <v>528</v>
      </c>
      <c r="B253" s="209">
        <v>288</v>
      </c>
      <c r="C253" s="208"/>
    </row>
    <row r="254" spans="1:3" ht="14.25">
      <c r="A254" s="213" t="s">
        <v>529</v>
      </c>
      <c r="B254" s="85">
        <f>SUM(B255:B264)</f>
        <v>22843</v>
      </c>
      <c r="C254" s="208"/>
    </row>
    <row r="255" spans="1:3" ht="14.25">
      <c r="A255" s="213" t="s">
        <v>382</v>
      </c>
      <c r="B255" s="209">
        <v>6112</v>
      </c>
      <c r="C255" s="208"/>
    </row>
    <row r="256" spans="1:3" ht="14.25">
      <c r="A256" s="213" t="s">
        <v>383</v>
      </c>
      <c r="B256" s="209">
        <v>15731</v>
      </c>
      <c r="C256" s="208"/>
    </row>
    <row r="257" spans="1:3" ht="14.25">
      <c r="A257" s="213" t="s">
        <v>384</v>
      </c>
      <c r="B257" s="209"/>
      <c r="C257" s="208"/>
    </row>
    <row r="258" spans="1:3" ht="14.25">
      <c r="A258" s="213" t="s">
        <v>423</v>
      </c>
      <c r="B258" s="209">
        <v>1000</v>
      </c>
      <c r="C258" s="208"/>
    </row>
    <row r="259" spans="1:3" ht="14.25">
      <c r="A259" s="213" t="s">
        <v>530</v>
      </c>
      <c r="B259" s="209"/>
      <c r="C259" s="208"/>
    </row>
    <row r="260" spans="1:3" ht="14.25">
      <c r="A260" s="213" t="s">
        <v>531</v>
      </c>
      <c r="B260" s="209"/>
      <c r="C260" s="208"/>
    </row>
    <row r="261" spans="1:3" ht="14.25">
      <c r="A261" s="213" t="s">
        <v>532</v>
      </c>
      <c r="B261" s="209"/>
      <c r="C261" s="208"/>
    </row>
    <row r="262" spans="1:3" ht="14.25">
      <c r="A262" s="213" t="s">
        <v>533</v>
      </c>
      <c r="B262" s="209"/>
      <c r="C262" s="208"/>
    </row>
    <row r="263" spans="1:3" ht="14.25">
      <c r="A263" s="213" t="s">
        <v>391</v>
      </c>
      <c r="B263" s="209"/>
      <c r="C263" s="208"/>
    </row>
    <row r="264" spans="1:3" ht="14.25">
      <c r="A264" s="213" t="s">
        <v>534</v>
      </c>
      <c r="B264" s="209"/>
      <c r="C264" s="208"/>
    </row>
    <row r="265" spans="1:3" ht="14.25">
      <c r="A265" s="211" t="s">
        <v>535</v>
      </c>
      <c r="B265" s="85">
        <f>SUM(B266:B271)</f>
        <v>0</v>
      </c>
      <c r="C265" s="208"/>
    </row>
    <row r="266" spans="1:3" ht="14.25">
      <c r="A266" s="211" t="s">
        <v>382</v>
      </c>
      <c r="B266" s="209"/>
      <c r="C266" s="208"/>
    </row>
    <row r="267" spans="1:3" ht="14.25">
      <c r="A267" s="211" t="s">
        <v>383</v>
      </c>
      <c r="B267" s="209"/>
      <c r="C267" s="208"/>
    </row>
    <row r="268" spans="1:3" ht="14.25">
      <c r="A268" s="213" t="s">
        <v>384</v>
      </c>
      <c r="B268" s="209"/>
      <c r="C268" s="208"/>
    </row>
    <row r="269" spans="1:3" ht="14.25">
      <c r="A269" s="213" t="s">
        <v>536</v>
      </c>
      <c r="B269" s="209"/>
      <c r="C269" s="208"/>
    </row>
    <row r="270" spans="1:3" ht="14.25">
      <c r="A270" s="213" t="s">
        <v>391</v>
      </c>
      <c r="B270" s="209"/>
      <c r="C270" s="208"/>
    </row>
    <row r="271" spans="1:3" ht="14.25">
      <c r="A271" s="208" t="s">
        <v>537</v>
      </c>
      <c r="B271" s="209"/>
      <c r="C271" s="208"/>
    </row>
    <row r="272" spans="1:3" ht="14.25">
      <c r="A272" s="215" t="s">
        <v>538</v>
      </c>
      <c r="B272" s="85">
        <f>SUM(B273:B279)</f>
        <v>0</v>
      </c>
      <c r="C272" s="208"/>
    </row>
    <row r="273" spans="1:3" ht="14.25">
      <c r="A273" s="211" t="s">
        <v>382</v>
      </c>
      <c r="B273" s="209"/>
      <c r="C273" s="208"/>
    </row>
    <row r="274" spans="1:3" ht="14.25">
      <c r="A274" s="211" t="s">
        <v>383</v>
      </c>
      <c r="B274" s="209"/>
      <c r="C274" s="208"/>
    </row>
    <row r="275" spans="1:3" ht="14.25">
      <c r="A275" s="213" t="s">
        <v>384</v>
      </c>
      <c r="B275" s="209"/>
      <c r="C275" s="208"/>
    </row>
    <row r="276" spans="1:3" ht="14.25">
      <c r="A276" s="213" t="s">
        <v>539</v>
      </c>
      <c r="B276" s="209"/>
      <c r="C276" s="208"/>
    </row>
    <row r="277" spans="1:3" ht="14.25">
      <c r="A277" s="213" t="s">
        <v>540</v>
      </c>
      <c r="B277" s="209"/>
      <c r="C277" s="208"/>
    </row>
    <row r="278" spans="1:3" ht="14.25">
      <c r="A278" s="213" t="s">
        <v>391</v>
      </c>
      <c r="B278" s="209"/>
      <c r="C278" s="208"/>
    </row>
    <row r="279" spans="1:3" ht="14.25">
      <c r="A279" s="213" t="s">
        <v>541</v>
      </c>
      <c r="B279" s="209"/>
      <c r="C279" s="208"/>
    </row>
    <row r="280" spans="1:3" ht="14.25">
      <c r="A280" s="208" t="s">
        <v>542</v>
      </c>
      <c r="B280" s="85">
        <f>SUM(B281:B288)</f>
        <v>0</v>
      </c>
      <c r="C280" s="208"/>
    </row>
    <row r="281" spans="1:3" ht="14.25">
      <c r="A281" s="211" t="s">
        <v>382</v>
      </c>
      <c r="B281" s="209"/>
      <c r="C281" s="208"/>
    </row>
    <row r="282" spans="1:3" ht="14.25">
      <c r="A282" s="211" t="s">
        <v>383</v>
      </c>
      <c r="B282" s="209"/>
      <c r="C282" s="208"/>
    </row>
    <row r="283" spans="1:3" ht="14.25">
      <c r="A283" s="211" t="s">
        <v>384</v>
      </c>
      <c r="B283" s="209"/>
      <c r="C283" s="208"/>
    </row>
    <row r="284" spans="1:3" ht="14.25">
      <c r="A284" s="213" t="s">
        <v>543</v>
      </c>
      <c r="B284" s="209"/>
      <c r="C284" s="208"/>
    </row>
    <row r="285" spans="1:3" ht="14.25">
      <c r="A285" s="213" t="s">
        <v>544</v>
      </c>
      <c r="B285" s="209"/>
      <c r="C285" s="208"/>
    </row>
    <row r="286" spans="1:3" ht="14.25">
      <c r="A286" s="213" t="s">
        <v>545</v>
      </c>
      <c r="B286" s="209"/>
      <c r="C286" s="208"/>
    </row>
    <row r="287" spans="1:3" ht="14.25">
      <c r="A287" s="211" t="s">
        <v>391</v>
      </c>
      <c r="B287" s="209"/>
      <c r="C287" s="208"/>
    </row>
    <row r="288" spans="1:3" ht="14.25">
      <c r="A288" s="211" t="s">
        <v>546</v>
      </c>
      <c r="B288" s="209"/>
      <c r="C288" s="208"/>
    </row>
    <row r="289" spans="1:3" ht="14.25">
      <c r="A289" s="211" t="s">
        <v>547</v>
      </c>
      <c r="B289" s="85">
        <f>SUM(B290:B302)</f>
        <v>1182</v>
      </c>
      <c r="C289" s="208"/>
    </row>
    <row r="290" spans="1:3" ht="14.25">
      <c r="A290" s="213" t="s">
        <v>382</v>
      </c>
      <c r="B290" s="209">
        <v>682</v>
      </c>
      <c r="C290" s="208"/>
    </row>
    <row r="291" spans="1:3" ht="14.25">
      <c r="A291" s="213" t="s">
        <v>383</v>
      </c>
      <c r="B291" s="209">
        <v>500</v>
      </c>
      <c r="C291" s="208"/>
    </row>
    <row r="292" spans="1:3" ht="14.25">
      <c r="A292" s="213" t="s">
        <v>384</v>
      </c>
      <c r="B292" s="209"/>
      <c r="C292" s="208"/>
    </row>
    <row r="293" spans="1:3" ht="14.25">
      <c r="A293" s="208" t="s">
        <v>548</v>
      </c>
      <c r="B293" s="209"/>
      <c r="C293" s="208"/>
    </row>
    <row r="294" spans="1:3" ht="14.25">
      <c r="A294" s="211" t="s">
        <v>549</v>
      </c>
      <c r="B294" s="209"/>
      <c r="C294" s="208"/>
    </row>
    <row r="295" spans="1:3" ht="14.25">
      <c r="A295" s="211" t="s">
        <v>550</v>
      </c>
      <c r="B295" s="209"/>
      <c r="C295" s="208"/>
    </row>
    <row r="296" spans="1:3" ht="14.25">
      <c r="A296" s="215" t="s">
        <v>551</v>
      </c>
      <c r="B296" s="209"/>
      <c r="C296" s="208"/>
    </row>
    <row r="297" spans="1:3" ht="14.25">
      <c r="A297" s="213" t="s">
        <v>552</v>
      </c>
      <c r="B297" s="209"/>
      <c r="C297" s="208"/>
    </row>
    <row r="298" spans="1:3" ht="14.25">
      <c r="A298" s="213" t="s">
        <v>553</v>
      </c>
      <c r="B298" s="209"/>
      <c r="C298" s="208"/>
    </row>
    <row r="299" spans="1:3" ht="14.25">
      <c r="A299" s="213" t="s">
        <v>554</v>
      </c>
      <c r="B299" s="209"/>
      <c r="C299" s="208"/>
    </row>
    <row r="300" spans="1:3" ht="14.25">
      <c r="A300" s="213" t="s">
        <v>423</v>
      </c>
      <c r="B300" s="209"/>
      <c r="C300" s="208"/>
    </row>
    <row r="301" spans="1:3" ht="14.25">
      <c r="A301" s="213" t="s">
        <v>391</v>
      </c>
      <c r="B301" s="209"/>
      <c r="C301" s="208"/>
    </row>
    <row r="302" spans="1:3" ht="14.25">
      <c r="A302" s="211" t="s">
        <v>555</v>
      </c>
      <c r="B302" s="209"/>
      <c r="C302" s="208"/>
    </row>
    <row r="303" spans="1:3" ht="14.25">
      <c r="A303" s="215" t="s">
        <v>556</v>
      </c>
      <c r="B303" s="85">
        <f>SUM(B304:B312)</f>
        <v>0</v>
      </c>
      <c r="C303" s="208"/>
    </row>
    <row r="304" spans="1:3" ht="14.25">
      <c r="A304" s="211" t="s">
        <v>382</v>
      </c>
      <c r="B304" s="209"/>
      <c r="C304" s="208"/>
    </row>
    <row r="305" spans="1:3" ht="14.25">
      <c r="A305" s="213" t="s">
        <v>383</v>
      </c>
      <c r="B305" s="209"/>
      <c r="C305" s="208"/>
    </row>
    <row r="306" spans="1:3" ht="14.25">
      <c r="A306" s="213" t="s">
        <v>384</v>
      </c>
      <c r="B306" s="209"/>
      <c r="C306" s="208"/>
    </row>
    <row r="307" spans="1:3" ht="14.25">
      <c r="A307" s="213" t="s">
        <v>557</v>
      </c>
      <c r="B307" s="209"/>
      <c r="C307" s="208"/>
    </row>
    <row r="308" spans="1:3" ht="14.25">
      <c r="A308" s="208" t="s">
        <v>558</v>
      </c>
      <c r="B308" s="209"/>
      <c r="C308" s="208"/>
    </row>
    <row r="309" spans="1:3" ht="14.25">
      <c r="A309" s="211" t="s">
        <v>559</v>
      </c>
      <c r="B309" s="209"/>
      <c r="C309" s="208"/>
    </row>
    <row r="310" spans="1:3" ht="14.25">
      <c r="A310" s="211" t="s">
        <v>423</v>
      </c>
      <c r="B310" s="209"/>
      <c r="C310" s="208"/>
    </row>
    <row r="311" spans="1:3" ht="14.25">
      <c r="A311" s="211" t="s">
        <v>391</v>
      </c>
      <c r="B311" s="209"/>
      <c r="C311" s="208"/>
    </row>
    <row r="312" spans="1:3" ht="14.25">
      <c r="A312" s="211" t="s">
        <v>560</v>
      </c>
      <c r="B312" s="209"/>
      <c r="C312" s="208"/>
    </row>
    <row r="313" spans="1:3" ht="14.25">
      <c r="A313" s="213" t="s">
        <v>561</v>
      </c>
      <c r="B313" s="85">
        <f>SUM(B314:B322)</f>
        <v>50</v>
      </c>
      <c r="C313" s="208"/>
    </row>
    <row r="314" spans="1:3" ht="14.25">
      <c r="A314" s="213" t="s">
        <v>382</v>
      </c>
      <c r="B314" s="209"/>
      <c r="C314" s="208"/>
    </row>
    <row r="315" spans="1:3" ht="14.25">
      <c r="A315" s="213" t="s">
        <v>383</v>
      </c>
      <c r="B315" s="209">
        <v>50</v>
      </c>
      <c r="C315" s="208"/>
    </row>
    <row r="316" spans="1:3" ht="14.25">
      <c r="A316" s="211" t="s">
        <v>384</v>
      </c>
      <c r="B316" s="209"/>
      <c r="C316" s="208"/>
    </row>
    <row r="317" spans="1:3" ht="14.25">
      <c r="A317" s="211" t="s">
        <v>562</v>
      </c>
      <c r="B317" s="209"/>
      <c r="C317" s="208"/>
    </row>
    <row r="318" spans="1:3" ht="14.25">
      <c r="A318" s="211" t="s">
        <v>563</v>
      </c>
      <c r="B318" s="209"/>
      <c r="C318" s="208"/>
    </row>
    <row r="319" spans="1:3" ht="14.25">
      <c r="A319" s="213" t="s">
        <v>564</v>
      </c>
      <c r="B319" s="209"/>
      <c r="C319" s="208"/>
    </row>
    <row r="320" spans="1:3" ht="14.25">
      <c r="A320" s="213" t="s">
        <v>423</v>
      </c>
      <c r="B320" s="209"/>
      <c r="C320" s="208"/>
    </row>
    <row r="321" spans="1:3" ht="14.25">
      <c r="A321" s="213" t="s">
        <v>391</v>
      </c>
      <c r="B321" s="209"/>
      <c r="C321" s="208"/>
    </row>
    <row r="322" spans="1:3" ht="14.25">
      <c r="A322" s="213" t="s">
        <v>565</v>
      </c>
      <c r="B322" s="209"/>
      <c r="C322" s="208"/>
    </row>
    <row r="323" spans="1:3" ht="14.25">
      <c r="A323" s="208" t="s">
        <v>566</v>
      </c>
      <c r="B323" s="85">
        <f>SUM(B324:B330)</f>
        <v>0</v>
      </c>
      <c r="C323" s="208"/>
    </row>
    <row r="324" spans="1:3" ht="14.25">
      <c r="A324" s="211" t="s">
        <v>382</v>
      </c>
      <c r="B324" s="209"/>
      <c r="C324" s="208"/>
    </row>
    <row r="325" spans="1:3" ht="14.25">
      <c r="A325" s="211" t="s">
        <v>383</v>
      </c>
      <c r="B325" s="209"/>
      <c r="C325" s="208"/>
    </row>
    <row r="326" spans="1:3" ht="14.25">
      <c r="A326" s="215" t="s">
        <v>384</v>
      </c>
      <c r="B326" s="209"/>
      <c r="C326" s="208"/>
    </row>
    <row r="327" spans="1:3" ht="14.25">
      <c r="A327" s="216" t="s">
        <v>567</v>
      </c>
      <c r="B327" s="209"/>
      <c r="C327" s="208"/>
    </row>
    <row r="328" spans="1:3" ht="14.25">
      <c r="A328" s="213" t="s">
        <v>568</v>
      </c>
      <c r="B328" s="209"/>
      <c r="C328" s="208"/>
    </row>
    <row r="329" spans="1:3" ht="14.25">
      <c r="A329" s="213" t="s">
        <v>391</v>
      </c>
      <c r="B329" s="209"/>
      <c r="C329" s="208"/>
    </row>
    <row r="330" spans="1:3" ht="14.25">
      <c r="A330" s="211" t="s">
        <v>569</v>
      </c>
      <c r="B330" s="209"/>
      <c r="C330" s="208"/>
    </row>
    <row r="331" spans="1:3" ht="14.25">
      <c r="A331" s="211" t="s">
        <v>570</v>
      </c>
      <c r="B331" s="85">
        <f>SUM(B332:B336)</f>
        <v>0</v>
      </c>
      <c r="C331" s="208"/>
    </row>
    <row r="332" spans="1:3" ht="14.25">
      <c r="A332" s="211" t="s">
        <v>382</v>
      </c>
      <c r="B332" s="209"/>
      <c r="C332" s="208"/>
    </row>
    <row r="333" spans="1:3" ht="14.25">
      <c r="A333" s="213" t="s">
        <v>383</v>
      </c>
      <c r="B333" s="209"/>
      <c r="C333" s="208"/>
    </row>
    <row r="334" spans="1:3" ht="14.25">
      <c r="A334" s="211" t="s">
        <v>423</v>
      </c>
      <c r="B334" s="209"/>
      <c r="C334" s="208"/>
    </row>
    <row r="335" spans="1:3" ht="14.25">
      <c r="A335" s="213" t="s">
        <v>571</v>
      </c>
      <c r="B335" s="209"/>
      <c r="C335" s="208"/>
    </row>
    <row r="336" spans="1:3" ht="14.25">
      <c r="A336" s="211" t="s">
        <v>572</v>
      </c>
      <c r="B336" s="209"/>
      <c r="C336" s="208"/>
    </row>
    <row r="337" spans="1:3" ht="14.25">
      <c r="A337" s="211" t="s">
        <v>573</v>
      </c>
      <c r="B337" s="85">
        <f>SUM(B338:B339)</f>
        <v>343</v>
      </c>
      <c r="C337" s="208"/>
    </row>
    <row r="338" spans="1:3" ht="14.25">
      <c r="A338" s="211" t="s">
        <v>574</v>
      </c>
      <c r="B338" s="209">
        <v>343</v>
      </c>
      <c r="C338" s="208"/>
    </row>
    <row r="339" spans="1:3" ht="14.25">
      <c r="A339" s="211" t="s">
        <v>575</v>
      </c>
      <c r="B339" s="209"/>
      <c r="C339" s="208"/>
    </row>
    <row r="340" spans="1:3" ht="14.25">
      <c r="A340" s="208" t="s">
        <v>576</v>
      </c>
      <c r="B340" s="209">
        <f>SUM(B341,B346,B353,B359,B365,B369,B373,B377,B383,B390)</f>
        <v>118294</v>
      </c>
      <c r="C340" s="208"/>
    </row>
    <row r="341" spans="1:3" ht="14.25">
      <c r="A341" s="213" t="s">
        <v>577</v>
      </c>
      <c r="B341" s="85">
        <f>SUM(B342:B345)</f>
        <v>1702</v>
      </c>
      <c r="C341" s="208"/>
    </row>
    <row r="342" spans="1:3" ht="14.25">
      <c r="A342" s="211" t="s">
        <v>382</v>
      </c>
      <c r="B342" s="209">
        <v>585</v>
      </c>
      <c r="C342" s="208"/>
    </row>
    <row r="343" spans="1:3" ht="14.25">
      <c r="A343" s="211" t="s">
        <v>383</v>
      </c>
      <c r="B343" s="209">
        <v>1117</v>
      </c>
      <c r="C343" s="208"/>
    </row>
    <row r="344" spans="1:3" ht="14.25">
      <c r="A344" s="211" t="s">
        <v>384</v>
      </c>
      <c r="B344" s="209"/>
      <c r="C344" s="208"/>
    </row>
    <row r="345" spans="1:3" ht="14.25">
      <c r="A345" s="216" t="s">
        <v>578</v>
      </c>
      <c r="B345" s="209"/>
      <c r="C345" s="208"/>
    </row>
    <row r="346" spans="1:3" ht="14.25">
      <c r="A346" s="211" t="s">
        <v>579</v>
      </c>
      <c r="B346" s="85">
        <f>SUM(B347:B352)</f>
        <v>108727</v>
      </c>
      <c r="C346" s="208"/>
    </row>
    <row r="347" spans="1:3" ht="14.25">
      <c r="A347" s="211" t="s">
        <v>580</v>
      </c>
      <c r="B347" s="209">
        <v>3885</v>
      </c>
      <c r="C347" s="208"/>
    </row>
    <row r="348" spans="1:3" ht="14.25">
      <c r="A348" s="211" t="s">
        <v>581</v>
      </c>
      <c r="B348" s="209">
        <v>40430</v>
      </c>
      <c r="C348" s="208"/>
    </row>
    <row r="349" spans="1:3" ht="14.25">
      <c r="A349" s="213" t="s">
        <v>582</v>
      </c>
      <c r="B349" s="209">
        <v>39820</v>
      </c>
      <c r="C349" s="208"/>
    </row>
    <row r="350" spans="1:3" ht="14.25">
      <c r="A350" s="213" t="s">
        <v>583</v>
      </c>
      <c r="B350" s="209">
        <v>11320</v>
      </c>
      <c r="C350" s="208"/>
    </row>
    <row r="351" spans="1:3" ht="14.25">
      <c r="A351" s="213" t="s">
        <v>584</v>
      </c>
      <c r="B351" s="209"/>
      <c r="C351" s="208"/>
    </row>
    <row r="352" spans="1:3" ht="14.25">
      <c r="A352" s="211" t="s">
        <v>585</v>
      </c>
      <c r="B352" s="209">
        <v>13272</v>
      </c>
      <c r="C352" s="208"/>
    </row>
    <row r="353" spans="1:3" ht="14.25">
      <c r="A353" s="211" t="s">
        <v>586</v>
      </c>
      <c r="B353" s="85">
        <f>SUM(B354:B358)</f>
        <v>3784</v>
      </c>
      <c r="C353" s="208"/>
    </row>
    <row r="354" spans="1:3" ht="14.25">
      <c r="A354" s="211" t="s">
        <v>587</v>
      </c>
      <c r="B354" s="209"/>
      <c r="C354" s="208"/>
    </row>
    <row r="355" spans="1:3" ht="14.25">
      <c r="A355" s="211" t="s">
        <v>588</v>
      </c>
      <c r="B355" s="209">
        <v>3784</v>
      </c>
      <c r="C355" s="208"/>
    </row>
    <row r="356" spans="1:3" ht="14.25">
      <c r="A356" s="211" t="s">
        <v>589</v>
      </c>
      <c r="B356" s="209"/>
      <c r="C356" s="208"/>
    </row>
    <row r="357" spans="1:3" ht="14.25">
      <c r="A357" s="213" t="s">
        <v>590</v>
      </c>
      <c r="B357" s="209"/>
      <c r="C357" s="208"/>
    </row>
    <row r="358" spans="1:3" ht="14.25">
      <c r="A358" s="213" t="s">
        <v>591</v>
      </c>
      <c r="B358" s="209"/>
      <c r="C358" s="208"/>
    </row>
    <row r="359" spans="1:3" ht="14.25">
      <c r="A359" s="208" t="s">
        <v>592</v>
      </c>
      <c r="B359" s="85">
        <f>SUM(B360:B364)</f>
        <v>0</v>
      </c>
      <c r="C359" s="208"/>
    </row>
    <row r="360" spans="1:3" ht="14.25">
      <c r="A360" s="211" t="s">
        <v>593</v>
      </c>
      <c r="B360" s="209"/>
      <c r="C360" s="208"/>
    </row>
    <row r="361" spans="1:3" ht="14.25">
      <c r="A361" s="211" t="s">
        <v>594</v>
      </c>
      <c r="B361" s="209"/>
      <c r="C361" s="208"/>
    </row>
    <row r="362" spans="1:3" ht="14.25">
      <c r="A362" s="211" t="s">
        <v>595</v>
      </c>
      <c r="B362" s="209"/>
      <c r="C362" s="208"/>
    </row>
    <row r="363" spans="1:3" ht="14.25">
      <c r="A363" s="213" t="s">
        <v>596</v>
      </c>
      <c r="B363" s="209"/>
      <c r="C363" s="208"/>
    </row>
    <row r="364" spans="1:3" ht="14.25">
      <c r="A364" s="213" t="s">
        <v>597</v>
      </c>
      <c r="B364" s="209"/>
      <c r="C364" s="208"/>
    </row>
    <row r="365" spans="1:3" ht="14.25">
      <c r="A365" s="213" t="s">
        <v>598</v>
      </c>
      <c r="B365" s="85">
        <f>SUM(B366:B368)</f>
        <v>0</v>
      </c>
      <c r="C365" s="208"/>
    </row>
    <row r="366" spans="1:3" ht="14.25">
      <c r="A366" s="211" t="s">
        <v>599</v>
      </c>
      <c r="B366" s="209"/>
      <c r="C366" s="208"/>
    </row>
    <row r="367" spans="1:3" ht="14.25">
      <c r="A367" s="211" t="s">
        <v>600</v>
      </c>
      <c r="B367" s="209"/>
      <c r="C367" s="208"/>
    </row>
    <row r="368" spans="1:3" ht="14.25">
      <c r="A368" s="211" t="s">
        <v>601</v>
      </c>
      <c r="B368" s="209"/>
      <c r="C368" s="208"/>
    </row>
    <row r="369" spans="1:3" ht="14.25">
      <c r="A369" s="213" t="s">
        <v>602</v>
      </c>
      <c r="B369" s="85">
        <f>SUM(B370:B372)</f>
        <v>0</v>
      </c>
      <c r="C369" s="208"/>
    </row>
    <row r="370" spans="1:3" ht="14.25">
      <c r="A370" s="213" t="s">
        <v>603</v>
      </c>
      <c r="B370" s="209"/>
      <c r="C370" s="208"/>
    </row>
    <row r="371" spans="1:3" ht="14.25">
      <c r="A371" s="213" t="s">
        <v>604</v>
      </c>
      <c r="B371" s="209"/>
      <c r="C371" s="208"/>
    </row>
    <row r="372" spans="1:3" ht="14.25">
      <c r="A372" s="208" t="s">
        <v>605</v>
      </c>
      <c r="B372" s="209"/>
      <c r="C372" s="208"/>
    </row>
    <row r="373" spans="1:3" ht="14.25">
      <c r="A373" s="211" t="s">
        <v>606</v>
      </c>
      <c r="B373" s="85">
        <f>SUM(B374:B376)</f>
        <v>1054</v>
      </c>
      <c r="C373" s="208"/>
    </row>
    <row r="374" spans="1:3" ht="14.25">
      <c r="A374" s="211" t="s">
        <v>607</v>
      </c>
      <c r="B374" s="209">
        <v>1054</v>
      </c>
      <c r="C374" s="208"/>
    </row>
    <row r="375" spans="1:3" ht="14.25">
      <c r="A375" s="211" t="s">
        <v>608</v>
      </c>
      <c r="B375" s="209"/>
      <c r="C375" s="208"/>
    </row>
    <row r="376" spans="1:3" ht="14.25">
      <c r="A376" s="213" t="s">
        <v>609</v>
      </c>
      <c r="B376" s="209"/>
      <c r="C376" s="208"/>
    </row>
    <row r="377" spans="1:3" ht="14.25">
      <c r="A377" s="213" t="s">
        <v>610</v>
      </c>
      <c r="B377" s="85">
        <f>SUM(B378:B382)</f>
        <v>2065</v>
      </c>
      <c r="C377" s="208"/>
    </row>
    <row r="378" spans="1:3" ht="14.25">
      <c r="A378" s="213" t="s">
        <v>611</v>
      </c>
      <c r="B378" s="209">
        <v>1330</v>
      </c>
      <c r="C378" s="208"/>
    </row>
    <row r="379" spans="1:3" ht="14.25">
      <c r="A379" s="211" t="s">
        <v>612</v>
      </c>
      <c r="B379" s="209">
        <v>353</v>
      </c>
      <c r="C379" s="208"/>
    </row>
    <row r="380" spans="1:3" ht="14.25">
      <c r="A380" s="211" t="s">
        <v>613</v>
      </c>
      <c r="B380" s="209"/>
      <c r="C380" s="208"/>
    </row>
    <row r="381" spans="1:3" ht="14.25">
      <c r="A381" s="211" t="s">
        <v>614</v>
      </c>
      <c r="B381" s="209"/>
      <c r="C381" s="208"/>
    </row>
    <row r="382" spans="1:3" ht="14.25">
      <c r="A382" s="211" t="s">
        <v>615</v>
      </c>
      <c r="B382" s="209">
        <v>382</v>
      </c>
      <c r="C382" s="208"/>
    </row>
    <row r="383" spans="1:3" ht="14.25">
      <c r="A383" s="211" t="s">
        <v>616</v>
      </c>
      <c r="B383" s="85">
        <f>SUM(B384:B389)</f>
        <v>0</v>
      </c>
      <c r="C383" s="208"/>
    </row>
    <row r="384" spans="1:3" ht="14.25">
      <c r="A384" s="213" t="s">
        <v>617</v>
      </c>
      <c r="B384" s="209"/>
      <c r="C384" s="208"/>
    </row>
    <row r="385" spans="1:3" ht="14.25">
      <c r="A385" s="213" t="s">
        <v>618</v>
      </c>
      <c r="B385" s="209"/>
      <c r="C385" s="208"/>
    </row>
    <row r="386" spans="1:3" ht="14.25">
      <c r="A386" s="213" t="s">
        <v>619</v>
      </c>
      <c r="B386" s="209"/>
      <c r="C386" s="208"/>
    </row>
    <row r="387" spans="1:3" ht="14.25">
      <c r="A387" s="208" t="s">
        <v>620</v>
      </c>
      <c r="B387" s="209"/>
      <c r="C387" s="208"/>
    </row>
    <row r="388" spans="1:3" ht="14.25">
      <c r="A388" s="211" t="s">
        <v>621</v>
      </c>
      <c r="B388" s="209"/>
      <c r="C388" s="208"/>
    </row>
    <row r="389" spans="1:3" ht="14.25">
      <c r="A389" s="211" t="s">
        <v>622</v>
      </c>
      <c r="B389" s="209"/>
      <c r="C389" s="208"/>
    </row>
    <row r="390" spans="1:3" ht="14.25">
      <c r="A390" s="211" t="s">
        <v>623</v>
      </c>
      <c r="B390" s="209">
        <v>962</v>
      </c>
      <c r="C390" s="208"/>
    </row>
    <row r="391" spans="1:3" ht="14.25">
      <c r="A391" s="208" t="s">
        <v>624</v>
      </c>
      <c r="B391" s="209">
        <f>SUM(B392,B397,B406,B412,B417,B422,B427,B434,B438,B442)</f>
        <v>4355</v>
      </c>
      <c r="C391" s="208"/>
    </row>
    <row r="392" spans="1:3" ht="14.25">
      <c r="A392" s="213" t="s">
        <v>625</v>
      </c>
      <c r="B392" s="85">
        <f>SUM(B393:B396)</f>
        <v>425</v>
      </c>
      <c r="C392" s="208"/>
    </row>
    <row r="393" spans="1:3" ht="14.25">
      <c r="A393" s="211" t="s">
        <v>382</v>
      </c>
      <c r="B393" s="209">
        <v>125</v>
      </c>
      <c r="C393" s="208"/>
    </row>
    <row r="394" spans="1:3" ht="14.25">
      <c r="A394" s="211" t="s">
        <v>383</v>
      </c>
      <c r="B394" s="209">
        <v>300</v>
      </c>
      <c r="C394" s="208"/>
    </row>
    <row r="395" spans="1:3" ht="14.25">
      <c r="A395" s="211" t="s">
        <v>384</v>
      </c>
      <c r="B395" s="209"/>
      <c r="C395" s="208"/>
    </row>
    <row r="396" spans="1:3" ht="14.25">
      <c r="A396" s="213" t="s">
        <v>626</v>
      </c>
      <c r="B396" s="209"/>
      <c r="C396" s="208"/>
    </row>
    <row r="397" spans="1:3" ht="14.25">
      <c r="A397" s="211" t="s">
        <v>627</v>
      </c>
      <c r="B397" s="85">
        <f>SUM(B398:B405)</f>
        <v>317</v>
      </c>
      <c r="C397" s="208"/>
    </row>
    <row r="398" spans="1:3" ht="14.25">
      <c r="A398" s="211" t="s">
        <v>628</v>
      </c>
      <c r="B398" s="209"/>
      <c r="C398" s="208"/>
    </row>
    <row r="399" spans="1:3" ht="14.25">
      <c r="A399" s="208" t="s">
        <v>629</v>
      </c>
      <c r="B399" s="209"/>
      <c r="C399" s="208"/>
    </row>
    <row r="400" spans="1:3" ht="14.25">
      <c r="A400" s="211" t="s">
        <v>630</v>
      </c>
      <c r="B400" s="209"/>
      <c r="C400" s="208"/>
    </row>
    <row r="401" spans="1:3" ht="14.25">
      <c r="A401" s="211" t="s">
        <v>631</v>
      </c>
      <c r="B401" s="209"/>
      <c r="C401" s="208"/>
    </row>
    <row r="402" spans="1:3" ht="14.25">
      <c r="A402" s="211" t="s">
        <v>632</v>
      </c>
      <c r="B402" s="209"/>
      <c r="C402" s="208"/>
    </row>
    <row r="403" spans="1:3" ht="14.25">
      <c r="A403" s="213" t="s">
        <v>633</v>
      </c>
      <c r="B403" s="209"/>
      <c r="C403" s="208"/>
    </row>
    <row r="404" spans="1:3" ht="14.25">
      <c r="A404" s="213" t="s">
        <v>634</v>
      </c>
      <c r="B404" s="209"/>
      <c r="C404" s="208"/>
    </row>
    <row r="405" spans="1:3" ht="14.25">
      <c r="A405" s="213" t="s">
        <v>635</v>
      </c>
      <c r="B405" s="209">
        <v>317</v>
      </c>
      <c r="C405" s="208"/>
    </row>
    <row r="406" spans="1:3" ht="14.25">
      <c r="A406" s="213" t="s">
        <v>636</v>
      </c>
      <c r="B406" s="85">
        <f>SUM(B407:B411)</f>
        <v>0</v>
      </c>
      <c r="C406" s="208"/>
    </row>
    <row r="407" spans="1:3" ht="14.25">
      <c r="A407" s="211" t="s">
        <v>628</v>
      </c>
      <c r="B407" s="209"/>
      <c r="C407" s="208"/>
    </row>
    <row r="408" spans="1:3" ht="14.25">
      <c r="A408" s="211" t="s">
        <v>637</v>
      </c>
      <c r="B408" s="209"/>
      <c r="C408" s="208"/>
    </row>
    <row r="409" spans="1:3" ht="14.25">
      <c r="A409" s="211" t="s">
        <v>638</v>
      </c>
      <c r="B409" s="209"/>
      <c r="C409" s="208"/>
    </row>
    <row r="410" spans="1:3" ht="14.25">
      <c r="A410" s="213" t="s">
        <v>639</v>
      </c>
      <c r="B410" s="209"/>
      <c r="C410" s="208"/>
    </row>
    <row r="411" spans="1:3" ht="14.25">
      <c r="A411" s="213" t="s">
        <v>640</v>
      </c>
      <c r="B411" s="209"/>
      <c r="C411" s="208"/>
    </row>
    <row r="412" spans="1:3" ht="14.25">
      <c r="A412" s="213" t="s">
        <v>641</v>
      </c>
      <c r="B412" s="85">
        <f>SUM(B413:B416)</f>
        <v>0</v>
      </c>
      <c r="C412" s="208"/>
    </row>
    <row r="413" spans="1:3" ht="14.25">
      <c r="A413" s="208" t="s">
        <v>628</v>
      </c>
      <c r="B413" s="209"/>
      <c r="C413" s="208"/>
    </row>
    <row r="414" spans="1:3" ht="14.25">
      <c r="A414" s="211" t="s">
        <v>642</v>
      </c>
      <c r="B414" s="209"/>
      <c r="C414" s="208"/>
    </row>
    <row r="415" spans="1:3" ht="14.25">
      <c r="A415" s="211" t="s">
        <v>643</v>
      </c>
      <c r="B415" s="209"/>
      <c r="C415" s="208"/>
    </row>
    <row r="416" spans="1:3" ht="14.25">
      <c r="A416" s="213" t="s">
        <v>644</v>
      </c>
      <c r="B416" s="209"/>
      <c r="C416" s="208"/>
    </row>
    <row r="417" spans="1:3" ht="14.25">
      <c r="A417" s="213" t="s">
        <v>645</v>
      </c>
      <c r="B417" s="85">
        <f>SUM(B418:B421)</f>
        <v>0</v>
      </c>
      <c r="C417" s="208"/>
    </row>
    <row r="418" spans="1:3" ht="14.25">
      <c r="A418" s="213" t="s">
        <v>628</v>
      </c>
      <c r="B418" s="209"/>
      <c r="C418" s="208"/>
    </row>
    <row r="419" spans="1:3" ht="14.25">
      <c r="A419" s="211" t="s">
        <v>646</v>
      </c>
      <c r="B419" s="209"/>
      <c r="C419" s="208"/>
    </row>
    <row r="420" spans="1:3" ht="14.25">
      <c r="A420" s="211" t="s">
        <v>647</v>
      </c>
      <c r="B420" s="209"/>
      <c r="C420" s="208"/>
    </row>
    <row r="421" spans="1:3" ht="14.25">
      <c r="A421" s="211" t="s">
        <v>648</v>
      </c>
      <c r="B421" s="209"/>
      <c r="C421" s="208"/>
    </row>
    <row r="422" spans="1:3" ht="14.25">
      <c r="A422" s="213" t="s">
        <v>649</v>
      </c>
      <c r="B422" s="85">
        <f>SUM(B423:B426)</f>
        <v>0</v>
      </c>
      <c r="C422" s="208"/>
    </row>
    <row r="423" spans="1:3" ht="14.25">
      <c r="A423" s="213" t="s">
        <v>650</v>
      </c>
      <c r="B423" s="209"/>
      <c r="C423" s="208"/>
    </row>
    <row r="424" spans="1:3" ht="14.25">
      <c r="A424" s="213" t="s">
        <v>651</v>
      </c>
      <c r="B424" s="209"/>
      <c r="C424" s="208"/>
    </row>
    <row r="425" spans="1:3" ht="14.25">
      <c r="A425" s="213" t="s">
        <v>652</v>
      </c>
      <c r="B425" s="209"/>
      <c r="C425" s="208"/>
    </row>
    <row r="426" spans="1:3" ht="14.25">
      <c r="A426" s="213" t="s">
        <v>653</v>
      </c>
      <c r="B426" s="209"/>
      <c r="C426" s="208"/>
    </row>
    <row r="427" spans="1:3" ht="14.25">
      <c r="A427" s="211" t="s">
        <v>654</v>
      </c>
      <c r="B427" s="85">
        <f>SUM(B428:B433)</f>
        <v>109</v>
      </c>
      <c r="C427" s="208"/>
    </row>
    <row r="428" spans="1:3" ht="14.25">
      <c r="A428" s="211" t="s">
        <v>628</v>
      </c>
      <c r="B428" s="209"/>
      <c r="C428" s="208"/>
    </row>
    <row r="429" spans="1:3" ht="14.25">
      <c r="A429" s="213" t="s">
        <v>655</v>
      </c>
      <c r="B429" s="209"/>
      <c r="C429" s="208"/>
    </row>
    <row r="430" spans="1:3" ht="14.25">
      <c r="A430" s="213" t="s">
        <v>656</v>
      </c>
      <c r="B430" s="209"/>
      <c r="C430" s="208"/>
    </row>
    <row r="431" spans="1:3" ht="14.25">
      <c r="A431" s="213" t="s">
        <v>657</v>
      </c>
      <c r="B431" s="209"/>
      <c r="C431" s="208"/>
    </row>
    <row r="432" spans="1:3" ht="14.25">
      <c r="A432" s="211" t="s">
        <v>658</v>
      </c>
      <c r="B432" s="209"/>
      <c r="C432" s="208"/>
    </row>
    <row r="433" spans="1:3" ht="14.25">
      <c r="A433" s="211" t="s">
        <v>659</v>
      </c>
      <c r="B433" s="209">
        <v>109</v>
      </c>
      <c r="C433" s="208"/>
    </row>
    <row r="434" spans="1:3" ht="14.25">
      <c r="A434" s="211" t="s">
        <v>660</v>
      </c>
      <c r="B434" s="85">
        <f>SUM(B435:B437)</f>
        <v>0</v>
      </c>
      <c r="C434" s="208"/>
    </row>
    <row r="435" spans="1:3" ht="14.25">
      <c r="A435" s="213" t="s">
        <v>661</v>
      </c>
      <c r="B435" s="209"/>
      <c r="C435" s="208"/>
    </row>
    <row r="436" spans="1:3" ht="14.25">
      <c r="A436" s="213" t="s">
        <v>662</v>
      </c>
      <c r="B436" s="209"/>
      <c r="C436" s="208"/>
    </row>
    <row r="437" spans="1:3" ht="14.25">
      <c r="A437" s="213" t="s">
        <v>663</v>
      </c>
      <c r="B437" s="209"/>
      <c r="C437" s="208"/>
    </row>
    <row r="438" spans="1:3" ht="14.25">
      <c r="A438" s="208" t="s">
        <v>664</v>
      </c>
      <c r="B438" s="85">
        <f>SUM(B439:B441)</f>
        <v>0</v>
      </c>
      <c r="C438" s="208"/>
    </row>
    <row r="439" spans="1:3" ht="14.25">
      <c r="A439" s="213" t="s">
        <v>665</v>
      </c>
      <c r="B439" s="209"/>
      <c r="C439" s="208"/>
    </row>
    <row r="440" spans="1:3" ht="14.25">
      <c r="A440" s="213" t="s">
        <v>666</v>
      </c>
      <c r="B440" s="209"/>
      <c r="C440" s="208"/>
    </row>
    <row r="441" spans="1:3" ht="14.25">
      <c r="A441" s="213" t="s">
        <v>667</v>
      </c>
      <c r="B441" s="209"/>
      <c r="C441" s="208"/>
    </row>
    <row r="442" spans="1:3" ht="14.25">
      <c r="A442" s="211" t="s">
        <v>668</v>
      </c>
      <c r="B442" s="85">
        <f>SUM(B443:B446)</f>
        <v>3504</v>
      </c>
      <c r="C442" s="208"/>
    </row>
    <row r="443" spans="1:3" ht="14.25">
      <c r="A443" s="211" t="s">
        <v>669</v>
      </c>
      <c r="B443" s="209"/>
      <c r="C443" s="208"/>
    </row>
    <row r="444" spans="1:3" ht="14.25">
      <c r="A444" s="213" t="s">
        <v>670</v>
      </c>
      <c r="B444" s="209"/>
      <c r="C444" s="208"/>
    </row>
    <row r="445" spans="1:3" ht="14.25">
      <c r="A445" s="213" t="s">
        <v>671</v>
      </c>
      <c r="B445" s="209"/>
      <c r="C445" s="208"/>
    </row>
    <row r="446" spans="1:3" ht="14.25">
      <c r="A446" s="213" t="s">
        <v>672</v>
      </c>
      <c r="B446" s="209">
        <v>3504</v>
      </c>
      <c r="C446" s="208"/>
    </row>
    <row r="447" spans="1:3" ht="14.25">
      <c r="A447" s="208" t="s">
        <v>673</v>
      </c>
      <c r="B447" s="209">
        <f>SUM(B448,B464,B472,B483,B492,B500)</f>
        <v>3779</v>
      </c>
      <c r="C447" s="208"/>
    </row>
    <row r="448" spans="1:3" ht="14.25">
      <c r="A448" s="208" t="s">
        <v>674</v>
      </c>
      <c r="B448" s="85">
        <f>SUM(B449:B463)</f>
        <v>1698</v>
      </c>
      <c r="C448" s="208"/>
    </row>
    <row r="449" spans="1:3" ht="14.25">
      <c r="A449" s="208" t="s">
        <v>382</v>
      </c>
      <c r="B449" s="209">
        <v>1002</v>
      </c>
      <c r="C449" s="208"/>
    </row>
    <row r="450" spans="1:3" ht="14.25">
      <c r="A450" s="208" t="s">
        <v>383</v>
      </c>
      <c r="B450" s="209">
        <v>696</v>
      </c>
      <c r="C450" s="208"/>
    </row>
    <row r="451" spans="1:3" ht="14.25">
      <c r="A451" s="208" t="s">
        <v>384</v>
      </c>
      <c r="B451" s="209"/>
      <c r="C451" s="208"/>
    </row>
    <row r="452" spans="1:3" ht="14.25">
      <c r="A452" s="208" t="s">
        <v>675</v>
      </c>
      <c r="B452" s="209"/>
      <c r="C452" s="208"/>
    </row>
    <row r="453" spans="1:3" ht="14.25">
      <c r="A453" s="208" t="s">
        <v>676</v>
      </c>
      <c r="B453" s="209"/>
      <c r="C453" s="208"/>
    </row>
    <row r="454" spans="1:3" ht="14.25">
      <c r="A454" s="208" t="s">
        <v>677</v>
      </c>
      <c r="B454" s="209"/>
      <c r="C454" s="208"/>
    </row>
    <row r="455" spans="1:3" ht="14.25">
      <c r="A455" s="208" t="s">
        <v>678</v>
      </c>
      <c r="B455" s="209"/>
      <c r="C455" s="208"/>
    </row>
    <row r="456" spans="1:3" ht="14.25">
      <c r="A456" s="208" t="s">
        <v>679</v>
      </c>
      <c r="B456" s="209"/>
      <c r="C456" s="208"/>
    </row>
    <row r="457" spans="1:3" ht="14.25">
      <c r="A457" s="208" t="s">
        <v>680</v>
      </c>
      <c r="B457" s="209"/>
      <c r="C457" s="208"/>
    </row>
    <row r="458" spans="1:3" ht="14.25">
      <c r="A458" s="208" t="s">
        <v>681</v>
      </c>
      <c r="B458" s="209"/>
      <c r="C458" s="208"/>
    </row>
    <row r="459" spans="1:3" ht="14.25">
      <c r="A459" s="208" t="s">
        <v>682</v>
      </c>
      <c r="B459" s="209"/>
      <c r="C459" s="208"/>
    </row>
    <row r="460" spans="1:3" ht="14.25">
      <c r="A460" s="208" t="s">
        <v>683</v>
      </c>
      <c r="B460" s="209"/>
      <c r="C460" s="208"/>
    </row>
    <row r="461" spans="1:3" ht="14.25">
      <c r="A461" s="208" t="s">
        <v>684</v>
      </c>
      <c r="B461" s="209"/>
      <c r="C461" s="208"/>
    </row>
    <row r="462" spans="1:3" ht="14.25">
      <c r="A462" s="208" t="s">
        <v>685</v>
      </c>
      <c r="B462" s="209"/>
      <c r="C462" s="208"/>
    </row>
    <row r="463" spans="1:3" ht="14.25">
      <c r="A463" s="208" t="s">
        <v>686</v>
      </c>
      <c r="B463" s="209"/>
      <c r="C463" s="208"/>
    </row>
    <row r="464" spans="1:3" ht="14.25">
      <c r="A464" s="208" t="s">
        <v>687</v>
      </c>
      <c r="B464" s="85">
        <f>SUM(B465:B471)</f>
        <v>386</v>
      </c>
      <c r="C464" s="208"/>
    </row>
    <row r="465" spans="1:3" ht="14.25">
      <c r="A465" s="208" t="s">
        <v>382</v>
      </c>
      <c r="B465" s="209"/>
      <c r="C465" s="208"/>
    </row>
    <row r="466" spans="1:3" ht="14.25">
      <c r="A466" s="208" t="s">
        <v>383</v>
      </c>
      <c r="B466" s="209"/>
      <c r="C466" s="208"/>
    </row>
    <row r="467" spans="1:3" ht="14.25">
      <c r="A467" s="208" t="s">
        <v>384</v>
      </c>
      <c r="B467" s="209"/>
      <c r="C467" s="208"/>
    </row>
    <row r="468" spans="1:3" ht="14.25">
      <c r="A468" s="208" t="s">
        <v>688</v>
      </c>
      <c r="B468" s="209"/>
      <c r="C468" s="208"/>
    </row>
    <row r="469" spans="1:3" ht="14.25">
      <c r="A469" s="208" t="s">
        <v>689</v>
      </c>
      <c r="B469" s="209"/>
      <c r="C469" s="208"/>
    </row>
    <row r="470" spans="1:3" ht="14.25">
      <c r="A470" s="208" t="s">
        <v>690</v>
      </c>
      <c r="B470" s="209"/>
      <c r="C470" s="208"/>
    </row>
    <row r="471" spans="1:3" ht="14.25">
      <c r="A471" s="208" t="s">
        <v>691</v>
      </c>
      <c r="B471" s="209">
        <v>386</v>
      </c>
      <c r="C471" s="208"/>
    </row>
    <row r="472" spans="1:3" ht="14.25">
      <c r="A472" s="208" t="s">
        <v>692</v>
      </c>
      <c r="B472" s="85">
        <f>SUM(B473:B482)</f>
        <v>125</v>
      </c>
      <c r="C472" s="208"/>
    </row>
    <row r="473" spans="1:3" ht="14.25">
      <c r="A473" s="208" t="s">
        <v>382</v>
      </c>
      <c r="B473" s="209"/>
      <c r="C473" s="208"/>
    </row>
    <row r="474" spans="1:3" ht="14.25">
      <c r="A474" s="208" t="s">
        <v>383</v>
      </c>
      <c r="B474" s="209">
        <v>125</v>
      </c>
      <c r="C474" s="208"/>
    </row>
    <row r="475" spans="1:3" ht="14.25">
      <c r="A475" s="208" t="s">
        <v>384</v>
      </c>
      <c r="B475" s="209"/>
      <c r="C475" s="208"/>
    </row>
    <row r="476" spans="1:3" ht="14.25">
      <c r="A476" s="208" t="s">
        <v>693</v>
      </c>
      <c r="B476" s="209"/>
      <c r="C476" s="208"/>
    </row>
    <row r="477" spans="1:3" ht="14.25">
      <c r="A477" s="208" t="s">
        <v>694</v>
      </c>
      <c r="B477" s="209"/>
      <c r="C477" s="208"/>
    </row>
    <row r="478" spans="1:3" ht="14.25">
      <c r="A478" s="208" t="s">
        <v>695</v>
      </c>
      <c r="B478" s="209"/>
      <c r="C478" s="208"/>
    </row>
    <row r="479" spans="1:3" ht="14.25">
      <c r="A479" s="208" t="s">
        <v>696</v>
      </c>
      <c r="B479" s="209"/>
      <c r="C479" s="208"/>
    </row>
    <row r="480" spans="1:3" ht="14.25">
      <c r="A480" s="208" t="s">
        <v>697</v>
      </c>
      <c r="B480" s="209"/>
      <c r="C480" s="208"/>
    </row>
    <row r="481" spans="1:3" ht="14.25">
      <c r="A481" s="208" t="s">
        <v>698</v>
      </c>
      <c r="B481" s="209"/>
      <c r="C481" s="208"/>
    </row>
    <row r="482" spans="1:3" ht="14.25">
      <c r="A482" s="208" t="s">
        <v>699</v>
      </c>
      <c r="B482" s="209"/>
      <c r="C482" s="208"/>
    </row>
    <row r="483" spans="1:3" ht="14.25">
      <c r="A483" s="208" t="s">
        <v>700</v>
      </c>
      <c r="B483" s="85">
        <f>SUM(B484:B491)</f>
        <v>298</v>
      </c>
      <c r="C483" s="208"/>
    </row>
    <row r="484" spans="1:3" ht="14.25">
      <c r="A484" s="208" t="s">
        <v>382</v>
      </c>
      <c r="B484" s="209"/>
      <c r="C484" s="208"/>
    </row>
    <row r="485" spans="1:3" ht="14.25">
      <c r="A485" s="208" t="s">
        <v>383</v>
      </c>
      <c r="B485" s="209">
        <v>298</v>
      </c>
      <c r="C485" s="208"/>
    </row>
    <row r="486" spans="1:3" ht="14.25">
      <c r="A486" s="208" t="s">
        <v>384</v>
      </c>
      <c r="B486" s="209"/>
      <c r="C486" s="208"/>
    </row>
    <row r="487" spans="1:3" ht="14.25">
      <c r="A487" s="208" t="s">
        <v>701</v>
      </c>
      <c r="B487" s="209"/>
      <c r="C487" s="208"/>
    </row>
    <row r="488" spans="1:3" ht="14.25">
      <c r="A488" s="208" t="s">
        <v>702</v>
      </c>
      <c r="B488" s="209"/>
      <c r="C488" s="208"/>
    </row>
    <row r="489" spans="1:3" ht="14.25">
      <c r="A489" s="208" t="s">
        <v>703</v>
      </c>
      <c r="B489" s="209"/>
      <c r="C489" s="208"/>
    </row>
    <row r="490" spans="1:3" ht="14.25">
      <c r="A490" s="208" t="s">
        <v>704</v>
      </c>
      <c r="B490" s="209"/>
      <c r="C490" s="208"/>
    </row>
    <row r="491" spans="1:3" ht="14.25">
      <c r="A491" s="208" t="s">
        <v>705</v>
      </c>
      <c r="B491" s="209"/>
      <c r="C491" s="208"/>
    </row>
    <row r="492" spans="1:3" ht="14.25">
      <c r="A492" s="208" t="s">
        <v>706</v>
      </c>
      <c r="B492" s="85">
        <f>SUM(B493:B499)</f>
        <v>928</v>
      </c>
      <c r="C492" s="208"/>
    </row>
    <row r="493" spans="1:3" ht="14.25">
      <c r="A493" s="208" t="s">
        <v>382</v>
      </c>
      <c r="B493" s="209">
        <v>323</v>
      </c>
      <c r="C493" s="208"/>
    </row>
    <row r="494" spans="1:3" ht="14.25">
      <c r="A494" s="208" t="s">
        <v>383</v>
      </c>
      <c r="B494" s="209">
        <v>605</v>
      </c>
      <c r="C494" s="208"/>
    </row>
    <row r="495" spans="1:3" ht="14.25">
      <c r="A495" s="208" t="s">
        <v>384</v>
      </c>
      <c r="B495" s="209"/>
      <c r="C495" s="208"/>
    </row>
    <row r="496" spans="1:3" ht="14.25">
      <c r="A496" s="208" t="s">
        <v>707</v>
      </c>
      <c r="B496" s="209"/>
      <c r="C496" s="208"/>
    </row>
    <row r="497" spans="1:3" ht="14.25">
      <c r="A497" s="208" t="s">
        <v>708</v>
      </c>
      <c r="B497" s="209"/>
      <c r="C497" s="208"/>
    </row>
    <row r="498" spans="1:3" ht="14.25">
      <c r="A498" s="208" t="s">
        <v>709</v>
      </c>
      <c r="B498" s="209"/>
      <c r="C498" s="208"/>
    </row>
    <row r="499" spans="1:3" ht="14.25">
      <c r="A499" s="208" t="s">
        <v>710</v>
      </c>
      <c r="B499" s="209"/>
      <c r="C499" s="208"/>
    </row>
    <row r="500" spans="1:3" ht="14.25">
      <c r="A500" s="208" t="s">
        <v>711</v>
      </c>
      <c r="B500" s="85">
        <f>SUM(B501:B503)</f>
        <v>344</v>
      </c>
      <c r="C500" s="208"/>
    </row>
    <row r="501" spans="1:3" ht="14.25">
      <c r="A501" s="208" t="s">
        <v>712</v>
      </c>
      <c r="B501" s="209"/>
      <c r="C501" s="208"/>
    </row>
    <row r="502" spans="1:3" ht="14.25">
      <c r="A502" s="208" t="s">
        <v>713</v>
      </c>
      <c r="B502" s="209"/>
      <c r="C502" s="208"/>
    </row>
    <row r="503" spans="1:3" ht="14.25">
      <c r="A503" s="208" t="s">
        <v>714</v>
      </c>
      <c r="B503" s="209">
        <v>344</v>
      </c>
      <c r="C503" s="208"/>
    </row>
    <row r="504" spans="1:3" ht="14.25">
      <c r="A504" s="208" t="s">
        <v>715</v>
      </c>
      <c r="B504" s="209">
        <f>SUM(B505,B524,B532,B534,B543,B547,B557,B565,B572,B580,B589,B594,B597,B600,B603,B606,B609,B613,B617,B625,B628)</f>
        <v>128884</v>
      </c>
      <c r="C504" s="208"/>
    </row>
    <row r="505" spans="1:3" ht="14.25">
      <c r="A505" s="208" t="s">
        <v>716</v>
      </c>
      <c r="B505" s="85">
        <f>SUM(B506:B523)</f>
        <v>2612</v>
      </c>
      <c r="C505" s="208"/>
    </row>
    <row r="506" spans="1:3" ht="14.25">
      <c r="A506" s="208" t="s">
        <v>382</v>
      </c>
      <c r="B506" s="209">
        <v>885</v>
      </c>
      <c r="C506" s="208"/>
    </row>
    <row r="507" spans="1:3" ht="14.25">
      <c r="A507" s="208" t="s">
        <v>383</v>
      </c>
      <c r="B507" s="209">
        <v>1582</v>
      </c>
      <c r="C507" s="208"/>
    </row>
    <row r="508" spans="1:3" ht="14.25">
      <c r="A508" s="208" t="s">
        <v>384</v>
      </c>
      <c r="B508" s="209"/>
      <c r="C508" s="208"/>
    </row>
    <row r="509" spans="1:3" ht="14.25">
      <c r="A509" s="208" t="s">
        <v>717</v>
      </c>
      <c r="B509" s="209"/>
      <c r="C509" s="208"/>
    </row>
    <row r="510" spans="1:3" ht="14.25">
      <c r="A510" s="208" t="s">
        <v>718</v>
      </c>
      <c r="B510" s="209">
        <v>60</v>
      </c>
      <c r="C510" s="208"/>
    </row>
    <row r="511" spans="1:3" ht="14.25">
      <c r="A511" s="208" t="s">
        <v>719</v>
      </c>
      <c r="B511" s="209">
        <v>85</v>
      </c>
      <c r="C511" s="208"/>
    </row>
    <row r="512" spans="1:3" ht="14.25">
      <c r="A512" s="208" t="s">
        <v>720</v>
      </c>
      <c r="B512" s="209"/>
      <c r="C512" s="208"/>
    </row>
    <row r="513" spans="1:3" ht="14.25">
      <c r="A513" s="208" t="s">
        <v>423</v>
      </c>
      <c r="B513" s="209"/>
      <c r="C513" s="208"/>
    </row>
    <row r="514" spans="1:3" ht="14.25">
      <c r="A514" s="208" t="s">
        <v>721</v>
      </c>
      <c r="B514" s="209"/>
      <c r="C514" s="208"/>
    </row>
    <row r="515" spans="1:3" ht="14.25">
      <c r="A515" s="208" t="s">
        <v>722</v>
      </c>
      <c r="B515" s="209"/>
      <c r="C515" s="208"/>
    </row>
    <row r="516" spans="1:3" ht="14.25">
      <c r="A516" s="208" t="s">
        <v>723</v>
      </c>
      <c r="B516" s="209"/>
      <c r="C516" s="208"/>
    </row>
    <row r="517" spans="1:3" ht="14.25">
      <c r="A517" s="208" t="s">
        <v>724</v>
      </c>
      <c r="B517" s="209"/>
      <c r="C517" s="208"/>
    </row>
    <row r="518" spans="1:3" ht="14.25">
      <c r="A518" s="208" t="s">
        <v>725</v>
      </c>
      <c r="B518" s="209"/>
      <c r="C518" s="208"/>
    </row>
    <row r="519" spans="1:3" ht="14.25">
      <c r="A519" s="208" t="s">
        <v>726</v>
      </c>
      <c r="B519" s="209"/>
      <c r="C519" s="208"/>
    </row>
    <row r="520" spans="1:3" ht="14.25">
      <c r="A520" s="208" t="s">
        <v>727</v>
      </c>
      <c r="B520" s="209"/>
      <c r="C520" s="208"/>
    </row>
    <row r="521" spans="1:3" ht="14.25">
      <c r="A521" s="208" t="s">
        <v>728</v>
      </c>
      <c r="B521" s="209"/>
      <c r="C521" s="208"/>
    </row>
    <row r="522" spans="1:3" ht="14.25">
      <c r="A522" s="208" t="s">
        <v>391</v>
      </c>
      <c r="B522" s="209"/>
      <c r="C522" s="208"/>
    </row>
    <row r="523" spans="1:3" ht="14.25">
      <c r="A523" s="208" t="s">
        <v>729</v>
      </c>
      <c r="B523" s="209"/>
      <c r="C523" s="208"/>
    </row>
    <row r="524" spans="1:3" ht="14.25">
      <c r="A524" s="208" t="s">
        <v>730</v>
      </c>
      <c r="B524" s="85">
        <f>SUM(B525:B531)</f>
        <v>1523</v>
      </c>
      <c r="C524" s="208"/>
    </row>
    <row r="525" spans="1:3" ht="14.25">
      <c r="A525" s="208" t="s">
        <v>382</v>
      </c>
      <c r="B525" s="209">
        <v>288</v>
      </c>
      <c r="C525" s="208"/>
    </row>
    <row r="526" spans="1:3" ht="14.25">
      <c r="A526" s="208" t="s">
        <v>383</v>
      </c>
      <c r="B526" s="209">
        <v>355</v>
      </c>
      <c r="C526" s="208"/>
    </row>
    <row r="527" spans="1:3" ht="14.25">
      <c r="A527" s="208" t="s">
        <v>384</v>
      </c>
      <c r="B527" s="209"/>
      <c r="C527" s="208"/>
    </row>
    <row r="528" spans="1:3" ht="14.25">
      <c r="A528" s="208" t="s">
        <v>731</v>
      </c>
      <c r="B528" s="209"/>
      <c r="C528" s="208"/>
    </row>
    <row r="529" spans="1:3" ht="14.25">
      <c r="A529" s="208" t="s">
        <v>732</v>
      </c>
      <c r="B529" s="209"/>
      <c r="C529" s="208"/>
    </row>
    <row r="530" spans="1:3" ht="14.25">
      <c r="A530" s="208" t="s">
        <v>733</v>
      </c>
      <c r="B530" s="209">
        <v>880</v>
      </c>
      <c r="C530" s="208"/>
    </row>
    <row r="531" spans="1:3" ht="14.25">
      <c r="A531" s="208" t="s">
        <v>734</v>
      </c>
      <c r="B531" s="209"/>
      <c r="C531" s="208"/>
    </row>
    <row r="532" spans="1:3" ht="14.25">
      <c r="A532" s="208" t="s">
        <v>735</v>
      </c>
      <c r="B532" s="85">
        <f>B533</f>
        <v>0</v>
      </c>
      <c r="C532" s="208"/>
    </row>
    <row r="533" spans="1:3" ht="14.25">
      <c r="A533" s="208" t="s">
        <v>736</v>
      </c>
      <c r="B533" s="209"/>
      <c r="C533" s="208"/>
    </row>
    <row r="534" spans="1:3" ht="14.25">
      <c r="A534" s="208" t="s">
        <v>737</v>
      </c>
      <c r="B534" s="85">
        <f>SUM(B535:B542)</f>
        <v>46005</v>
      </c>
      <c r="C534" s="208"/>
    </row>
    <row r="535" spans="1:3" ht="14.25">
      <c r="A535" s="208" t="s">
        <v>738</v>
      </c>
      <c r="B535" s="209"/>
      <c r="C535" s="208"/>
    </row>
    <row r="536" spans="1:3" ht="14.25">
      <c r="A536" s="208" t="s">
        <v>739</v>
      </c>
      <c r="B536" s="209"/>
      <c r="C536" s="208"/>
    </row>
    <row r="537" spans="1:3" ht="14.25">
      <c r="A537" s="208" t="s">
        <v>740</v>
      </c>
      <c r="B537" s="209"/>
      <c r="C537" s="208"/>
    </row>
    <row r="538" spans="1:3" ht="14.25">
      <c r="A538" s="208" t="s">
        <v>741</v>
      </c>
      <c r="B538" s="209">
        <v>19950</v>
      </c>
      <c r="C538" s="208"/>
    </row>
    <row r="539" spans="1:3" ht="14.25">
      <c r="A539" s="208" t="s">
        <v>742</v>
      </c>
      <c r="B539" s="209"/>
      <c r="C539" s="208"/>
    </row>
    <row r="540" spans="1:3" ht="14.25">
      <c r="A540" s="208" t="s">
        <v>743</v>
      </c>
      <c r="B540" s="209">
        <v>23750</v>
      </c>
      <c r="C540" s="208"/>
    </row>
    <row r="541" spans="1:3" ht="14.25">
      <c r="A541" s="208" t="s">
        <v>744</v>
      </c>
      <c r="B541" s="209">
        <v>1845</v>
      </c>
      <c r="C541" s="208"/>
    </row>
    <row r="542" spans="1:3" ht="14.25">
      <c r="A542" s="208" t="s">
        <v>745</v>
      </c>
      <c r="B542" s="209">
        <v>460</v>
      </c>
      <c r="C542" s="208"/>
    </row>
    <row r="543" spans="1:3" ht="14.25">
      <c r="A543" s="208" t="s">
        <v>746</v>
      </c>
      <c r="B543" s="85">
        <f>SUM(B544:B546)</f>
        <v>245</v>
      </c>
      <c r="C543" s="208"/>
    </row>
    <row r="544" spans="1:3" ht="14.25">
      <c r="A544" s="208" t="s">
        <v>747</v>
      </c>
      <c r="B544" s="209">
        <v>245</v>
      </c>
      <c r="C544" s="208"/>
    </row>
    <row r="545" spans="1:3" ht="14.25">
      <c r="A545" s="208" t="s">
        <v>748</v>
      </c>
      <c r="B545" s="209"/>
      <c r="C545" s="208"/>
    </row>
    <row r="546" spans="1:3" ht="14.25">
      <c r="A546" s="208" t="s">
        <v>749</v>
      </c>
      <c r="B546" s="209"/>
      <c r="C546" s="208"/>
    </row>
    <row r="547" spans="1:3" ht="14.25">
      <c r="A547" s="208" t="s">
        <v>750</v>
      </c>
      <c r="B547" s="85">
        <f>SUM(B548:B556)</f>
        <v>1037</v>
      </c>
      <c r="C547" s="208"/>
    </row>
    <row r="548" spans="1:3" ht="14.25">
      <c r="A548" s="208" t="s">
        <v>751</v>
      </c>
      <c r="B548" s="209"/>
      <c r="C548" s="208"/>
    </row>
    <row r="549" spans="1:3" ht="14.25">
      <c r="A549" s="208" t="s">
        <v>752</v>
      </c>
      <c r="B549" s="209"/>
      <c r="C549" s="208"/>
    </row>
    <row r="550" spans="1:3" ht="14.25">
      <c r="A550" s="208" t="s">
        <v>753</v>
      </c>
      <c r="B550" s="209"/>
      <c r="C550" s="208"/>
    </row>
    <row r="551" spans="1:3" ht="14.25">
      <c r="A551" s="208" t="s">
        <v>754</v>
      </c>
      <c r="B551" s="209">
        <v>1037</v>
      </c>
      <c r="C551" s="208"/>
    </row>
    <row r="552" spans="1:3" ht="14.25">
      <c r="A552" s="208" t="s">
        <v>755</v>
      </c>
      <c r="B552" s="209"/>
      <c r="C552" s="208"/>
    </row>
    <row r="553" spans="1:3" ht="14.25">
      <c r="A553" s="208" t="s">
        <v>756</v>
      </c>
      <c r="B553" s="209"/>
      <c r="C553" s="208"/>
    </row>
    <row r="554" spans="1:3" ht="14.25">
      <c r="A554" s="208" t="s">
        <v>757</v>
      </c>
      <c r="B554" s="209"/>
      <c r="C554" s="208"/>
    </row>
    <row r="555" spans="1:3" ht="14.25">
      <c r="A555" s="208" t="s">
        <v>758</v>
      </c>
      <c r="B555" s="209"/>
      <c r="C555" s="208"/>
    </row>
    <row r="556" spans="1:3" ht="14.25">
      <c r="A556" s="208" t="s">
        <v>759</v>
      </c>
      <c r="B556" s="209"/>
      <c r="C556" s="208"/>
    </row>
    <row r="557" spans="1:3" ht="14.25">
      <c r="A557" s="208" t="s">
        <v>760</v>
      </c>
      <c r="B557" s="85">
        <f>SUM(B558:B564)</f>
        <v>3971</v>
      </c>
      <c r="C557" s="208"/>
    </row>
    <row r="558" spans="1:3" ht="14.25">
      <c r="A558" s="208" t="s">
        <v>761</v>
      </c>
      <c r="B558" s="209">
        <v>1000</v>
      </c>
      <c r="C558" s="208"/>
    </row>
    <row r="559" spans="1:3" ht="14.25">
      <c r="A559" s="208" t="s">
        <v>762</v>
      </c>
      <c r="B559" s="209">
        <v>500</v>
      </c>
      <c r="C559" s="208"/>
    </row>
    <row r="560" spans="1:3" ht="14.25">
      <c r="A560" s="208" t="s">
        <v>763</v>
      </c>
      <c r="B560" s="209">
        <v>200</v>
      </c>
      <c r="C560" s="208"/>
    </row>
    <row r="561" spans="1:3" ht="14.25">
      <c r="A561" s="208" t="s">
        <v>764</v>
      </c>
      <c r="B561" s="209"/>
      <c r="C561" s="208"/>
    </row>
    <row r="562" spans="1:3" ht="14.25">
      <c r="A562" s="208" t="s">
        <v>765</v>
      </c>
      <c r="B562" s="209">
        <v>842</v>
      </c>
      <c r="C562" s="208"/>
    </row>
    <row r="563" spans="1:3" ht="14.25">
      <c r="A563" s="208" t="s">
        <v>766</v>
      </c>
      <c r="B563" s="209"/>
      <c r="C563" s="208"/>
    </row>
    <row r="564" spans="1:3" ht="14.25">
      <c r="A564" s="208" t="s">
        <v>767</v>
      </c>
      <c r="B564" s="209">
        <v>1429</v>
      </c>
      <c r="C564" s="208"/>
    </row>
    <row r="565" spans="1:3" ht="14.25">
      <c r="A565" s="208" t="s">
        <v>768</v>
      </c>
      <c r="B565" s="85">
        <f>SUM(B566:B571)</f>
        <v>2480</v>
      </c>
      <c r="C565" s="220"/>
    </row>
    <row r="566" spans="1:3" ht="14.25">
      <c r="A566" s="208" t="s">
        <v>769</v>
      </c>
      <c r="B566" s="221">
        <v>1000</v>
      </c>
      <c r="C566" s="220"/>
    </row>
    <row r="567" spans="1:3" ht="14.25">
      <c r="A567" s="208" t="s">
        <v>770</v>
      </c>
      <c r="B567" s="209">
        <v>480</v>
      </c>
      <c r="C567" s="208"/>
    </row>
    <row r="568" spans="1:3" ht="14.25">
      <c r="A568" s="208" t="s">
        <v>771</v>
      </c>
      <c r="B568" s="209"/>
      <c r="C568" s="208"/>
    </row>
    <row r="569" spans="1:3" ht="14.25">
      <c r="A569" s="208" t="s">
        <v>772</v>
      </c>
      <c r="B569" s="209"/>
      <c r="C569" s="208"/>
    </row>
    <row r="570" spans="1:3" ht="14.25">
      <c r="A570" s="208" t="s">
        <v>773</v>
      </c>
      <c r="B570" s="209"/>
      <c r="C570" s="208"/>
    </row>
    <row r="571" spans="1:3" ht="14.25">
      <c r="A571" s="208" t="s">
        <v>774</v>
      </c>
      <c r="B571" s="209">
        <v>1000</v>
      </c>
      <c r="C571" s="208"/>
    </row>
    <row r="572" spans="1:3" ht="14.25">
      <c r="A572" s="208" t="s">
        <v>775</v>
      </c>
      <c r="B572" s="85">
        <f>SUM(B573:B579)</f>
        <v>1728</v>
      </c>
      <c r="C572" s="220"/>
    </row>
    <row r="573" spans="1:3" ht="14.25">
      <c r="A573" s="208" t="s">
        <v>776</v>
      </c>
      <c r="B573" s="221">
        <v>600</v>
      </c>
      <c r="C573" s="220"/>
    </row>
    <row r="574" spans="1:3" ht="14.25">
      <c r="A574" s="208" t="s">
        <v>777</v>
      </c>
      <c r="B574" s="221">
        <v>458</v>
      </c>
      <c r="C574" s="220"/>
    </row>
    <row r="575" spans="1:3" ht="14.25">
      <c r="A575" s="208" t="s">
        <v>778</v>
      </c>
      <c r="B575" s="209"/>
      <c r="C575" s="208"/>
    </row>
    <row r="576" spans="1:3" ht="14.25">
      <c r="A576" s="208" t="s">
        <v>779</v>
      </c>
      <c r="B576" s="209">
        <v>450</v>
      </c>
      <c r="C576" s="208"/>
    </row>
    <row r="577" spans="1:3" ht="14.25">
      <c r="A577" s="208" t="s">
        <v>780</v>
      </c>
      <c r="B577" s="209"/>
      <c r="C577" s="208"/>
    </row>
    <row r="578" spans="1:3" ht="14.25">
      <c r="A578" s="208" t="s">
        <v>781</v>
      </c>
      <c r="B578" s="209">
        <v>220</v>
      </c>
      <c r="C578" s="208"/>
    </row>
    <row r="579" spans="1:3" ht="14.25">
      <c r="A579" s="208" t="s">
        <v>782</v>
      </c>
      <c r="B579" s="209"/>
      <c r="C579" s="208"/>
    </row>
    <row r="580" spans="1:3" ht="14.25">
      <c r="A580" s="208" t="s">
        <v>783</v>
      </c>
      <c r="B580" s="85">
        <f>SUM(B581:B588)</f>
        <v>3708</v>
      </c>
      <c r="C580" s="208"/>
    </row>
    <row r="581" spans="1:3" ht="14.25">
      <c r="A581" s="208" t="s">
        <v>382</v>
      </c>
      <c r="B581" s="209"/>
      <c r="C581" s="208"/>
    </row>
    <row r="582" spans="1:3" ht="14.25">
      <c r="A582" s="208" t="s">
        <v>383</v>
      </c>
      <c r="B582" s="209"/>
      <c r="C582" s="208"/>
    </row>
    <row r="583" spans="1:3" ht="14.25">
      <c r="A583" s="208" t="s">
        <v>384</v>
      </c>
      <c r="B583" s="209"/>
      <c r="C583" s="208"/>
    </row>
    <row r="584" spans="1:3" ht="14.25">
      <c r="A584" s="208" t="s">
        <v>784</v>
      </c>
      <c r="B584" s="209"/>
      <c r="C584" s="208"/>
    </row>
    <row r="585" spans="1:3" ht="14.25">
      <c r="A585" s="208" t="s">
        <v>785</v>
      </c>
      <c r="B585" s="209"/>
      <c r="C585" s="208"/>
    </row>
    <row r="586" spans="1:3" ht="14.25">
      <c r="A586" s="208" t="s">
        <v>786</v>
      </c>
      <c r="B586" s="209"/>
      <c r="C586" s="208"/>
    </row>
    <row r="587" spans="1:3" ht="14.25">
      <c r="A587" s="208" t="s">
        <v>787</v>
      </c>
      <c r="B587" s="209">
        <v>2830</v>
      </c>
      <c r="C587" s="208"/>
    </row>
    <row r="588" spans="1:3" ht="14.25">
      <c r="A588" s="208" t="s">
        <v>788</v>
      </c>
      <c r="B588" s="209">
        <v>878</v>
      </c>
      <c r="C588" s="208"/>
    </row>
    <row r="589" spans="1:3" ht="14.25">
      <c r="A589" s="208" t="s">
        <v>789</v>
      </c>
      <c r="B589" s="85">
        <f>SUM(B590:B593)</f>
        <v>0</v>
      </c>
      <c r="C589" s="208"/>
    </row>
    <row r="590" spans="1:3" ht="14.25">
      <c r="A590" s="208" t="s">
        <v>382</v>
      </c>
      <c r="B590" s="209"/>
      <c r="C590" s="208"/>
    </row>
    <row r="591" spans="1:3" ht="14.25">
      <c r="A591" s="208" t="s">
        <v>383</v>
      </c>
      <c r="B591" s="209"/>
      <c r="C591" s="208"/>
    </row>
    <row r="592" spans="1:3" ht="14.25">
      <c r="A592" s="208" t="s">
        <v>384</v>
      </c>
      <c r="B592" s="209"/>
      <c r="C592" s="208"/>
    </row>
    <row r="593" spans="1:3" ht="14.25">
      <c r="A593" s="208" t="s">
        <v>790</v>
      </c>
      <c r="B593" s="209"/>
      <c r="C593" s="208"/>
    </row>
    <row r="594" spans="1:3" ht="14.25">
      <c r="A594" s="208" t="s">
        <v>791</v>
      </c>
      <c r="B594" s="85">
        <f>SUM(B595:B596)</f>
        <v>10500</v>
      </c>
      <c r="C594" s="208"/>
    </row>
    <row r="595" spans="1:3" ht="14.25">
      <c r="A595" s="208" t="s">
        <v>792</v>
      </c>
      <c r="B595" s="209">
        <v>2000</v>
      </c>
      <c r="C595" s="208"/>
    </row>
    <row r="596" spans="1:3" ht="14.25">
      <c r="A596" s="208" t="s">
        <v>793</v>
      </c>
      <c r="B596" s="209">
        <v>8500</v>
      </c>
      <c r="C596" s="208"/>
    </row>
    <row r="597" spans="1:3" ht="14.25">
      <c r="A597" s="208" t="s">
        <v>794</v>
      </c>
      <c r="B597" s="85">
        <f>SUM(B598:B599)</f>
        <v>2000</v>
      </c>
      <c r="C597" s="208"/>
    </row>
    <row r="598" spans="1:3" ht="14.25">
      <c r="A598" s="208" t="s">
        <v>795</v>
      </c>
      <c r="B598" s="209">
        <v>2000</v>
      </c>
      <c r="C598" s="208"/>
    </row>
    <row r="599" spans="1:3" ht="14.25">
      <c r="A599" s="208" t="s">
        <v>796</v>
      </c>
      <c r="B599" s="209"/>
      <c r="C599" s="208"/>
    </row>
    <row r="600" spans="1:3" ht="14.25">
      <c r="A600" s="208" t="s">
        <v>797</v>
      </c>
      <c r="B600" s="85">
        <f>SUM(B601:B602)</f>
        <v>5800</v>
      </c>
      <c r="C600" s="208"/>
    </row>
    <row r="601" spans="1:3" ht="14.25">
      <c r="A601" s="208" t="s">
        <v>798</v>
      </c>
      <c r="B601" s="209"/>
      <c r="C601" s="208"/>
    </row>
    <row r="602" spans="1:3" ht="14.25">
      <c r="A602" s="208" t="s">
        <v>799</v>
      </c>
      <c r="B602" s="209">
        <v>5800</v>
      </c>
      <c r="C602" s="208"/>
    </row>
    <row r="603" spans="1:3" ht="14.25">
      <c r="A603" s="208" t="s">
        <v>800</v>
      </c>
      <c r="B603" s="85">
        <f>SUM(B604:B605)</f>
        <v>0</v>
      </c>
      <c r="C603" s="208"/>
    </row>
    <row r="604" spans="1:3" ht="14.25">
      <c r="A604" s="208" t="s">
        <v>801</v>
      </c>
      <c r="B604" s="209"/>
      <c r="C604" s="208"/>
    </row>
    <row r="605" spans="1:3" ht="14.25">
      <c r="A605" s="208" t="s">
        <v>802</v>
      </c>
      <c r="B605" s="209"/>
      <c r="C605" s="208"/>
    </row>
    <row r="606" spans="1:3" ht="14.25">
      <c r="A606" s="208" t="s">
        <v>803</v>
      </c>
      <c r="B606" s="85">
        <f>SUM(B607:B608)</f>
        <v>0</v>
      </c>
      <c r="C606" s="208"/>
    </row>
    <row r="607" spans="1:3" ht="14.25">
      <c r="A607" s="208" t="s">
        <v>804</v>
      </c>
      <c r="B607" s="209"/>
      <c r="C607" s="208"/>
    </row>
    <row r="608" spans="1:3" ht="14.25">
      <c r="A608" s="208" t="s">
        <v>805</v>
      </c>
      <c r="B608" s="209"/>
      <c r="C608" s="208"/>
    </row>
    <row r="609" spans="1:3" ht="14.25">
      <c r="A609" s="208" t="s">
        <v>806</v>
      </c>
      <c r="B609" s="85">
        <f>SUM(B610:B612)</f>
        <v>45922</v>
      </c>
      <c r="C609" s="208"/>
    </row>
    <row r="610" spans="1:3" ht="14.25">
      <c r="A610" s="208" t="s">
        <v>807</v>
      </c>
      <c r="B610" s="209">
        <v>16622</v>
      </c>
      <c r="C610" s="208"/>
    </row>
    <row r="611" spans="1:3" ht="14.25">
      <c r="A611" s="208" t="s">
        <v>808</v>
      </c>
      <c r="B611" s="209">
        <v>29300</v>
      </c>
      <c r="C611" s="208"/>
    </row>
    <row r="612" spans="1:3" ht="14.25">
      <c r="A612" s="208" t="s">
        <v>809</v>
      </c>
      <c r="B612" s="209"/>
      <c r="C612" s="208"/>
    </row>
    <row r="613" spans="1:3" ht="14.25">
      <c r="A613" s="208" t="s">
        <v>810</v>
      </c>
      <c r="B613" s="85">
        <f>SUM(B614:B616)</f>
        <v>1000</v>
      </c>
      <c r="C613" s="208"/>
    </row>
    <row r="614" spans="1:3" ht="14.25">
      <c r="A614" s="208" t="s">
        <v>811</v>
      </c>
      <c r="B614" s="209">
        <v>270</v>
      </c>
      <c r="C614" s="208"/>
    </row>
    <row r="615" spans="1:3" ht="14.25">
      <c r="A615" s="208" t="s">
        <v>812</v>
      </c>
      <c r="B615" s="209">
        <v>730</v>
      </c>
      <c r="C615" s="208"/>
    </row>
    <row r="616" spans="1:3" ht="14.25">
      <c r="A616" s="208" t="s">
        <v>813</v>
      </c>
      <c r="B616" s="209"/>
      <c r="C616" s="208"/>
    </row>
    <row r="617" spans="1:3" ht="14.25">
      <c r="A617" s="222" t="s">
        <v>814</v>
      </c>
      <c r="B617" s="85">
        <f>SUM(B618:B624)</f>
        <v>353</v>
      </c>
      <c r="C617" s="208"/>
    </row>
    <row r="618" spans="1:3" ht="14.25">
      <c r="A618" s="208" t="s">
        <v>382</v>
      </c>
      <c r="B618" s="221">
        <v>165</v>
      </c>
      <c r="C618" s="220"/>
    </row>
    <row r="619" spans="1:3" ht="14.25">
      <c r="A619" s="208" t="s">
        <v>383</v>
      </c>
      <c r="B619" s="209">
        <v>188</v>
      </c>
      <c r="C619" s="208"/>
    </row>
    <row r="620" spans="1:3" ht="14.25">
      <c r="A620" s="208" t="s">
        <v>384</v>
      </c>
      <c r="B620" s="209"/>
      <c r="C620" s="208"/>
    </row>
    <row r="621" spans="1:3" ht="14.25">
      <c r="A621" s="208" t="s">
        <v>815</v>
      </c>
      <c r="B621" s="209"/>
      <c r="C621" s="208"/>
    </row>
    <row r="622" spans="1:3" ht="14.25">
      <c r="A622" s="208" t="s">
        <v>816</v>
      </c>
      <c r="B622" s="209"/>
      <c r="C622" s="208"/>
    </row>
    <row r="623" spans="1:3" ht="14.25">
      <c r="A623" s="208" t="s">
        <v>391</v>
      </c>
      <c r="B623" s="209"/>
      <c r="C623" s="208"/>
    </row>
    <row r="624" spans="1:3" ht="14.25">
      <c r="A624" s="208" t="s">
        <v>817</v>
      </c>
      <c r="B624" s="209"/>
      <c r="C624" s="208"/>
    </row>
    <row r="625" spans="1:3" ht="14.25">
      <c r="A625" s="208" t="s">
        <v>818</v>
      </c>
      <c r="B625" s="85">
        <f>SUM(B626:B627)</f>
        <v>0</v>
      </c>
      <c r="C625" s="208"/>
    </row>
    <row r="626" spans="1:3" ht="14.25">
      <c r="A626" s="208" t="s">
        <v>819</v>
      </c>
      <c r="B626" s="209"/>
      <c r="C626" s="208"/>
    </row>
    <row r="627" spans="1:3" ht="14.25">
      <c r="A627" s="208" t="s">
        <v>820</v>
      </c>
      <c r="B627" s="209"/>
      <c r="C627" s="208"/>
    </row>
    <row r="628" spans="1:3" ht="14.25">
      <c r="A628" s="208" t="s">
        <v>821</v>
      </c>
      <c r="B628" s="209"/>
      <c r="C628" s="208"/>
    </row>
    <row r="629" spans="1:3" ht="14.25">
      <c r="A629" s="208" t="s">
        <v>822</v>
      </c>
      <c r="B629" s="209">
        <f>SUM(B630,B635,B649,B653,B665,B668,B672,B677,B681,B685,B688,B697,B698)</f>
        <v>86832</v>
      </c>
      <c r="C629" s="208"/>
    </row>
    <row r="630" spans="1:3" ht="14.25">
      <c r="A630" s="208" t="s">
        <v>823</v>
      </c>
      <c r="B630" s="85">
        <f>SUM(B631:B634)</f>
        <v>3525</v>
      </c>
      <c r="C630" s="208"/>
    </row>
    <row r="631" spans="1:3" ht="14.25">
      <c r="A631" s="208" t="s">
        <v>382</v>
      </c>
      <c r="B631" s="209">
        <v>343</v>
      </c>
      <c r="C631" s="208"/>
    </row>
    <row r="632" spans="1:3" ht="14.25">
      <c r="A632" s="208" t="s">
        <v>383</v>
      </c>
      <c r="B632" s="209">
        <v>3182</v>
      </c>
      <c r="C632" s="208"/>
    </row>
    <row r="633" spans="1:3" ht="14.25">
      <c r="A633" s="208" t="s">
        <v>384</v>
      </c>
      <c r="B633" s="209"/>
      <c r="C633" s="208"/>
    </row>
    <row r="634" spans="1:3" ht="14.25">
      <c r="A634" s="208" t="s">
        <v>824</v>
      </c>
      <c r="B634" s="209"/>
      <c r="C634" s="208"/>
    </row>
    <row r="635" spans="1:3" ht="14.25">
      <c r="A635" s="208" t="s">
        <v>825</v>
      </c>
      <c r="B635" s="85">
        <f>SUM(B636:B648)</f>
        <v>3234</v>
      </c>
      <c r="C635" s="208"/>
    </row>
    <row r="636" spans="1:3" ht="14.25">
      <c r="A636" s="208" t="s">
        <v>826</v>
      </c>
      <c r="B636" s="209">
        <v>800</v>
      </c>
      <c r="C636" s="208"/>
    </row>
    <row r="637" spans="1:3" ht="14.25">
      <c r="A637" s="208" t="s">
        <v>827</v>
      </c>
      <c r="B637" s="209">
        <v>400</v>
      </c>
      <c r="C637" s="208"/>
    </row>
    <row r="638" spans="1:3" ht="14.25">
      <c r="A638" s="208" t="s">
        <v>828</v>
      </c>
      <c r="B638" s="209"/>
      <c r="C638" s="208"/>
    </row>
    <row r="639" spans="1:3" ht="14.25">
      <c r="A639" s="208" t="s">
        <v>829</v>
      </c>
      <c r="B639" s="221"/>
      <c r="C639" s="220"/>
    </row>
    <row r="640" spans="1:3" ht="14.25">
      <c r="A640" s="208" t="s">
        <v>830</v>
      </c>
      <c r="B640" s="221">
        <v>300</v>
      </c>
      <c r="C640" s="220"/>
    </row>
    <row r="641" spans="1:3" ht="14.25">
      <c r="A641" s="208" t="s">
        <v>831</v>
      </c>
      <c r="B641" s="221">
        <v>1734</v>
      </c>
      <c r="C641" s="220"/>
    </row>
    <row r="642" spans="1:3" ht="14.25">
      <c r="A642" s="208" t="s">
        <v>832</v>
      </c>
      <c r="B642" s="209"/>
      <c r="C642" s="208"/>
    </row>
    <row r="643" spans="1:3" ht="14.25">
      <c r="A643" s="208" t="s">
        <v>833</v>
      </c>
      <c r="B643" s="209"/>
      <c r="C643" s="208"/>
    </row>
    <row r="644" spans="1:3" ht="14.25">
      <c r="A644" s="208" t="s">
        <v>834</v>
      </c>
      <c r="B644" s="209"/>
      <c r="C644" s="208"/>
    </row>
    <row r="645" spans="1:3" ht="14.25">
      <c r="A645" s="208" t="s">
        <v>835</v>
      </c>
      <c r="B645" s="209"/>
      <c r="C645" s="208"/>
    </row>
    <row r="646" spans="1:3" ht="14.25">
      <c r="A646" s="208" t="s">
        <v>836</v>
      </c>
      <c r="B646" s="209"/>
      <c r="C646" s="208"/>
    </row>
    <row r="647" spans="1:3" ht="14.25">
      <c r="A647" s="208" t="s">
        <v>837</v>
      </c>
      <c r="B647" s="209"/>
      <c r="C647" s="208"/>
    </row>
    <row r="648" spans="1:3" ht="14.25">
      <c r="A648" s="208" t="s">
        <v>838</v>
      </c>
      <c r="B648" s="209"/>
      <c r="C648" s="208"/>
    </row>
    <row r="649" spans="1:3" ht="14.25">
      <c r="A649" s="208" t="s">
        <v>839</v>
      </c>
      <c r="B649" s="85">
        <f>SUM(B650:B652)</f>
        <v>6800</v>
      </c>
      <c r="C649" s="220"/>
    </row>
    <row r="650" spans="1:3" ht="14.25">
      <c r="A650" s="208" t="s">
        <v>840</v>
      </c>
      <c r="B650" s="221"/>
      <c r="C650" s="220"/>
    </row>
    <row r="651" spans="1:3" ht="14.25">
      <c r="A651" s="208" t="s">
        <v>841</v>
      </c>
      <c r="B651" s="221"/>
      <c r="C651" s="220"/>
    </row>
    <row r="652" spans="1:3" ht="14.25">
      <c r="A652" s="208" t="s">
        <v>842</v>
      </c>
      <c r="B652" s="221">
        <v>6800</v>
      </c>
      <c r="C652" s="220"/>
    </row>
    <row r="653" spans="1:3" ht="14.25">
      <c r="A653" s="208" t="s">
        <v>843</v>
      </c>
      <c r="B653" s="85">
        <f>SUM(B654:B664)</f>
        <v>12392</v>
      </c>
      <c r="C653" s="220"/>
    </row>
    <row r="654" spans="1:3" ht="14.25">
      <c r="A654" s="208" t="s">
        <v>844</v>
      </c>
      <c r="B654" s="221">
        <v>1474</v>
      </c>
      <c r="C654" s="220"/>
    </row>
    <row r="655" spans="1:3" ht="14.25">
      <c r="A655" s="208" t="s">
        <v>845</v>
      </c>
      <c r="B655" s="221"/>
      <c r="C655" s="220"/>
    </row>
    <row r="656" spans="1:3" ht="14.25">
      <c r="A656" s="208" t="s">
        <v>846</v>
      </c>
      <c r="B656" s="221"/>
      <c r="C656" s="220"/>
    </row>
    <row r="657" spans="1:3" ht="14.25">
      <c r="A657" s="208" t="s">
        <v>847</v>
      </c>
      <c r="B657" s="221"/>
      <c r="C657" s="220"/>
    </row>
    <row r="658" spans="1:3" ht="14.25">
      <c r="A658" s="208" t="s">
        <v>848</v>
      </c>
      <c r="B658" s="209"/>
      <c r="C658" s="208"/>
    </row>
    <row r="659" spans="1:3" ht="14.25">
      <c r="A659" s="208" t="s">
        <v>849</v>
      </c>
      <c r="B659" s="209"/>
      <c r="C659" s="208"/>
    </row>
    <row r="660" spans="1:3" ht="14.25">
      <c r="A660" s="208" t="s">
        <v>850</v>
      </c>
      <c r="B660" s="209"/>
      <c r="C660" s="208"/>
    </row>
    <row r="661" spans="1:3" ht="14.25">
      <c r="A661" s="208" t="s">
        <v>851</v>
      </c>
      <c r="B661" s="209">
        <v>6886</v>
      </c>
      <c r="C661" s="208"/>
    </row>
    <row r="662" spans="1:3" ht="14.25">
      <c r="A662" s="208" t="s">
        <v>852</v>
      </c>
      <c r="B662" s="209"/>
      <c r="C662" s="208"/>
    </row>
    <row r="663" spans="1:3" ht="14.25">
      <c r="A663" s="208" t="s">
        <v>853</v>
      </c>
      <c r="B663" s="209"/>
      <c r="C663" s="208"/>
    </row>
    <row r="664" spans="1:3" ht="14.25">
      <c r="A664" s="208" t="s">
        <v>854</v>
      </c>
      <c r="B664" s="209">
        <v>4032</v>
      </c>
      <c r="C664" s="208"/>
    </row>
    <row r="665" spans="1:3" ht="14.25">
      <c r="A665" s="208" t="s">
        <v>855</v>
      </c>
      <c r="B665" s="85">
        <f>SUM(B666:B667)</f>
        <v>1400</v>
      </c>
      <c r="C665" s="208"/>
    </row>
    <row r="666" spans="1:3" ht="14.25">
      <c r="A666" s="208" t="s">
        <v>856</v>
      </c>
      <c r="B666" s="209">
        <v>1400</v>
      </c>
      <c r="C666" s="208"/>
    </row>
    <row r="667" spans="1:3" ht="14.25">
      <c r="A667" s="208" t="s">
        <v>857</v>
      </c>
      <c r="B667" s="209"/>
      <c r="C667" s="208"/>
    </row>
    <row r="668" spans="1:3" ht="14.25">
      <c r="A668" s="208" t="s">
        <v>858</v>
      </c>
      <c r="B668" s="85">
        <f>SUM(B669:B671)</f>
        <v>3485</v>
      </c>
      <c r="C668" s="208"/>
    </row>
    <row r="669" spans="1:3" ht="14.25">
      <c r="A669" s="208" t="s">
        <v>859</v>
      </c>
      <c r="B669" s="209">
        <v>245</v>
      </c>
      <c r="C669" s="208"/>
    </row>
    <row r="670" spans="1:3" ht="14.25">
      <c r="A670" s="208" t="s">
        <v>860</v>
      </c>
      <c r="B670" s="209">
        <v>3240</v>
      </c>
      <c r="C670" s="208"/>
    </row>
    <row r="671" spans="1:3" ht="14.25">
      <c r="A671" s="208" t="s">
        <v>861</v>
      </c>
      <c r="B671" s="209"/>
      <c r="C671" s="208"/>
    </row>
    <row r="672" spans="1:3" ht="14.25">
      <c r="A672" s="208" t="s">
        <v>862</v>
      </c>
      <c r="B672" s="85">
        <f>SUM(B673:B676)</f>
        <v>5300</v>
      </c>
      <c r="C672" s="208"/>
    </row>
    <row r="673" spans="1:3" ht="14.25">
      <c r="A673" s="208" t="s">
        <v>863</v>
      </c>
      <c r="B673" s="209">
        <v>5300</v>
      </c>
      <c r="C673" s="208"/>
    </row>
    <row r="674" spans="1:3" ht="14.25">
      <c r="A674" s="208" t="s">
        <v>864</v>
      </c>
      <c r="B674" s="209"/>
      <c r="C674" s="208"/>
    </row>
    <row r="675" spans="1:3" ht="14.25">
      <c r="A675" s="208" t="s">
        <v>865</v>
      </c>
      <c r="B675" s="209"/>
      <c r="C675" s="208"/>
    </row>
    <row r="676" spans="1:3" ht="14.25">
      <c r="A676" s="208" t="s">
        <v>866</v>
      </c>
      <c r="B676" s="209"/>
      <c r="C676" s="208"/>
    </row>
    <row r="677" spans="1:3" ht="14.25">
      <c r="A677" s="208" t="s">
        <v>867</v>
      </c>
      <c r="B677" s="85">
        <f>SUM(B678:B680)</f>
        <v>47240</v>
      </c>
      <c r="C677" s="208"/>
    </row>
    <row r="678" spans="1:3" ht="14.25">
      <c r="A678" s="208" t="s">
        <v>868</v>
      </c>
      <c r="B678" s="209"/>
      <c r="C678" s="208"/>
    </row>
    <row r="679" spans="1:3" ht="14.25">
      <c r="A679" s="208" t="s">
        <v>869</v>
      </c>
      <c r="B679" s="209">
        <v>47240</v>
      </c>
      <c r="C679" s="208"/>
    </row>
    <row r="680" spans="1:3" ht="14.25">
      <c r="A680" s="208" t="s">
        <v>870</v>
      </c>
      <c r="B680" s="209"/>
      <c r="C680" s="208"/>
    </row>
    <row r="681" spans="1:3" ht="14.25">
      <c r="A681" s="208" t="s">
        <v>871</v>
      </c>
      <c r="B681" s="85">
        <f>SUM(B682:B684)</f>
        <v>1500</v>
      </c>
      <c r="C681" s="208"/>
    </row>
    <row r="682" spans="1:3" ht="14.25">
      <c r="A682" s="208" t="s">
        <v>872</v>
      </c>
      <c r="B682" s="209">
        <v>1500</v>
      </c>
      <c r="C682" s="208"/>
    </row>
    <row r="683" spans="1:3" ht="14.25">
      <c r="A683" s="208" t="s">
        <v>873</v>
      </c>
      <c r="B683" s="209"/>
      <c r="C683" s="208"/>
    </row>
    <row r="684" spans="1:3" ht="14.25">
      <c r="A684" s="208" t="s">
        <v>874</v>
      </c>
      <c r="B684" s="209"/>
      <c r="C684" s="208"/>
    </row>
    <row r="685" spans="1:3" ht="14.25">
      <c r="A685" s="208" t="s">
        <v>875</v>
      </c>
      <c r="B685" s="85">
        <f>SUM(B686:B687)</f>
        <v>825</v>
      </c>
      <c r="C685" s="208"/>
    </row>
    <row r="686" spans="1:3" ht="14.25">
      <c r="A686" s="208" t="s">
        <v>876</v>
      </c>
      <c r="B686" s="209">
        <v>825</v>
      </c>
      <c r="C686" s="208"/>
    </row>
    <row r="687" spans="1:3" ht="14.25">
      <c r="A687" s="208" t="s">
        <v>877</v>
      </c>
      <c r="B687" s="209"/>
      <c r="C687" s="208"/>
    </row>
    <row r="688" spans="1:3" ht="14.25">
      <c r="A688" s="208" t="s">
        <v>878</v>
      </c>
      <c r="B688" s="85">
        <f>SUM(B689:B696)</f>
        <v>499</v>
      </c>
      <c r="C688" s="208"/>
    </row>
    <row r="689" spans="1:3" ht="14.25">
      <c r="A689" s="208" t="s">
        <v>382</v>
      </c>
      <c r="B689" s="209">
        <v>47</v>
      </c>
      <c r="C689" s="208"/>
    </row>
    <row r="690" spans="1:3" ht="14.25">
      <c r="A690" s="208" t="s">
        <v>383</v>
      </c>
      <c r="B690" s="209">
        <v>452</v>
      </c>
      <c r="C690" s="208"/>
    </row>
    <row r="691" spans="1:3" ht="14.25">
      <c r="A691" s="208" t="s">
        <v>384</v>
      </c>
      <c r="B691" s="209"/>
      <c r="C691" s="208"/>
    </row>
    <row r="692" spans="1:3" ht="14.25">
      <c r="A692" s="208" t="s">
        <v>423</v>
      </c>
      <c r="B692" s="209"/>
      <c r="C692" s="208"/>
    </row>
    <row r="693" spans="1:3" ht="14.25">
      <c r="A693" s="208" t="s">
        <v>879</v>
      </c>
      <c r="B693" s="209"/>
      <c r="C693" s="208"/>
    </row>
    <row r="694" spans="1:3" ht="14.25">
      <c r="A694" s="208" t="s">
        <v>880</v>
      </c>
      <c r="B694" s="209"/>
      <c r="C694" s="208"/>
    </row>
    <row r="695" spans="1:3" ht="14.25">
      <c r="A695" s="208" t="s">
        <v>391</v>
      </c>
      <c r="B695" s="209"/>
      <c r="C695" s="208"/>
    </row>
    <row r="696" spans="1:3" ht="14.25">
      <c r="A696" s="208" t="s">
        <v>881</v>
      </c>
      <c r="B696" s="209"/>
      <c r="C696" s="208"/>
    </row>
    <row r="697" spans="1:3" ht="14.25">
      <c r="A697" s="208" t="s">
        <v>882</v>
      </c>
      <c r="B697" s="209"/>
      <c r="C697" s="208"/>
    </row>
    <row r="698" spans="1:3" ht="14.25">
      <c r="A698" s="223" t="s">
        <v>883</v>
      </c>
      <c r="B698" s="209">
        <v>632</v>
      </c>
      <c r="C698" s="208"/>
    </row>
    <row r="699" spans="1:3" ht="14.25">
      <c r="A699" s="223" t="s">
        <v>884</v>
      </c>
      <c r="B699" s="209">
        <f>SUM(B700,B710,B714,B723,B728,B735,B741,B744,B747,B748,B749,B755,B756,B757,B772)</f>
        <v>14173</v>
      </c>
      <c r="C699" s="208"/>
    </row>
    <row r="700" spans="1:3" ht="14.25">
      <c r="A700" s="223" t="s">
        <v>885</v>
      </c>
      <c r="B700" s="85">
        <f>SUM(B701:B709)</f>
        <v>767</v>
      </c>
      <c r="C700" s="208"/>
    </row>
    <row r="701" spans="1:3" ht="14.25">
      <c r="A701" s="223" t="s">
        <v>382</v>
      </c>
      <c r="B701" s="209">
        <v>450</v>
      </c>
      <c r="C701" s="208"/>
    </row>
    <row r="702" spans="1:3" ht="14.25">
      <c r="A702" s="223" t="s">
        <v>383</v>
      </c>
      <c r="B702" s="209">
        <v>317</v>
      </c>
      <c r="C702" s="208"/>
    </row>
    <row r="703" spans="1:3" ht="14.25">
      <c r="A703" s="223" t="s">
        <v>384</v>
      </c>
      <c r="B703" s="209"/>
      <c r="C703" s="208"/>
    </row>
    <row r="704" spans="1:3" ht="14.25">
      <c r="A704" s="223" t="s">
        <v>886</v>
      </c>
      <c r="B704" s="209"/>
      <c r="C704" s="208"/>
    </row>
    <row r="705" spans="1:3" ht="14.25">
      <c r="A705" s="223" t="s">
        <v>887</v>
      </c>
      <c r="B705" s="209"/>
      <c r="C705" s="208"/>
    </row>
    <row r="706" spans="1:3" ht="14.25">
      <c r="A706" s="223" t="s">
        <v>888</v>
      </c>
      <c r="B706" s="209"/>
      <c r="C706" s="208"/>
    </row>
    <row r="707" spans="1:3" ht="14.25">
      <c r="A707" s="223" t="s">
        <v>889</v>
      </c>
      <c r="B707" s="209"/>
      <c r="C707" s="208"/>
    </row>
    <row r="708" spans="1:3" ht="14.25">
      <c r="A708" s="223" t="s">
        <v>890</v>
      </c>
      <c r="B708" s="209"/>
      <c r="C708" s="208"/>
    </row>
    <row r="709" spans="1:3" ht="14.25">
      <c r="A709" s="223" t="s">
        <v>891</v>
      </c>
      <c r="B709" s="209"/>
      <c r="C709" s="208"/>
    </row>
    <row r="710" spans="1:3" ht="14.25">
      <c r="A710" s="223" t="s">
        <v>892</v>
      </c>
      <c r="B710" s="85">
        <f>SUM(B711:B713)</f>
        <v>155</v>
      </c>
      <c r="C710" s="220"/>
    </row>
    <row r="711" spans="1:3" ht="14.25">
      <c r="A711" s="223" t="s">
        <v>893</v>
      </c>
      <c r="B711" s="221"/>
      <c r="C711" s="220"/>
    </row>
    <row r="712" spans="1:3" ht="14.25">
      <c r="A712" s="223" t="s">
        <v>894</v>
      </c>
      <c r="B712" s="221"/>
      <c r="C712" s="220"/>
    </row>
    <row r="713" spans="1:3" ht="14.25">
      <c r="A713" s="223" t="s">
        <v>895</v>
      </c>
      <c r="B713" s="221">
        <v>155</v>
      </c>
      <c r="C713" s="220"/>
    </row>
    <row r="714" spans="1:3" ht="14.25">
      <c r="A714" s="223" t="s">
        <v>896</v>
      </c>
      <c r="B714" s="85">
        <f>SUM(B715:B722)</f>
        <v>12500</v>
      </c>
      <c r="C714" s="220"/>
    </row>
    <row r="715" spans="1:3" ht="14.25">
      <c r="A715" s="223" t="s">
        <v>897</v>
      </c>
      <c r="B715" s="221"/>
      <c r="C715" s="220"/>
    </row>
    <row r="716" spans="1:3" ht="14.25">
      <c r="A716" s="223" t="s">
        <v>898</v>
      </c>
      <c r="B716" s="221">
        <v>12500</v>
      </c>
      <c r="C716" s="220"/>
    </row>
    <row r="717" spans="1:3" ht="14.25">
      <c r="A717" s="223" t="s">
        <v>899</v>
      </c>
      <c r="B717" s="221"/>
      <c r="C717" s="220"/>
    </row>
    <row r="718" spans="1:3" ht="14.25">
      <c r="A718" s="223" t="s">
        <v>900</v>
      </c>
      <c r="B718" s="221"/>
      <c r="C718" s="220"/>
    </row>
    <row r="719" spans="1:3" ht="14.25">
      <c r="A719" s="223" t="s">
        <v>901</v>
      </c>
      <c r="B719" s="221"/>
      <c r="C719" s="220"/>
    </row>
    <row r="720" spans="1:3" ht="14.25">
      <c r="A720" s="223" t="s">
        <v>902</v>
      </c>
      <c r="B720" s="221"/>
      <c r="C720" s="220"/>
    </row>
    <row r="721" spans="1:3" ht="14.25">
      <c r="A721" s="223" t="s">
        <v>903</v>
      </c>
      <c r="B721" s="221"/>
      <c r="C721" s="220"/>
    </row>
    <row r="722" spans="1:3" ht="14.25">
      <c r="A722" s="223" t="s">
        <v>904</v>
      </c>
      <c r="B722" s="221"/>
      <c r="C722" s="220"/>
    </row>
    <row r="723" spans="1:3" ht="14.25">
      <c r="A723" s="223" t="s">
        <v>905</v>
      </c>
      <c r="B723" s="85">
        <f>SUM(B724:B727)</f>
        <v>0</v>
      </c>
      <c r="C723" s="220"/>
    </row>
    <row r="724" spans="1:3" ht="14.25">
      <c r="A724" s="223" t="s">
        <v>906</v>
      </c>
      <c r="B724" s="221"/>
      <c r="C724" s="220"/>
    </row>
    <row r="725" spans="1:3" ht="14.25">
      <c r="A725" s="223" t="s">
        <v>907</v>
      </c>
      <c r="B725" s="221"/>
      <c r="C725" s="220"/>
    </row>
    <row r="726" spans="1:3" ht="14.25">
      <c r="A726" s="223" t="s">
        <v>908</v>
      </c>
      <c r="B726" s="221"/>
      <c r="C726" s="220"/>
    </row>
    <row r="727" spans="1:3" ht="14.25">
      <c r="A727" s="223" t="s">
        <v>909</v>
      </c>
      <c r="B727" s="221"/>
      <c r="C727" s="220"/>
    </row>
    <row r="728" spans="1:3" ht="14.25">
      <c r="A728" s="223" t="s">
        <v>910</v>
      </c>
      <c r="B728" s="85">
        <f>SUM(B729:B734)</f>
        <v>0</v>
      </c>
      <c r="C728" s="208"/>
    </row>
    <row r="729" spans="1:3" ht="14.25">
      <c r="A729" s="223" t="s">
        <v>911</v>
      </c>
      <c r="B729" s="209"/>
      <c r="C729" s="208"/>
    </row>
    <row r="730" spans="1:3" ht="14.25">
      <c r="A730" s="223" t="s">
        <v>912</v>
      </c>
      <c r="B730" s="209"/>
      <c r="C730" s="208"/>
    </row>
    <row r="731" spans="1:3" ht="14.25">
      <c r="A731" s="223" t="s">
        <v>913</v>
      </c>
      <c r="B731" s="209"/>
      <c r="C731" s="208"/>
    </row>
    <row r="732" spans="1:3" ht="14.25">
      <c r="A732" s="223" t="s">
        <v>914</v>
      </c>
      <c r="B732" s="209"/>
      <c r="C732" s="208"/>
    </row>
    <row r="733" spans="1:3" ht="14.25">
      <c r="A733" s="223" t="s">
        <v>915</v>
      </c>
      <c r="B733" s="209"/>
      <c r="C733" s="208"/>
    </row>
    <row r="734" spans="1:3" ht="14.25">
      <c r="A734" s="223" t="s">
        <v>916</v>
      </c>
      <c r="B734" s="209"/>
      <c r="C734" s="208"/>
    </row>
    <row r="735" spans="1:3" ht="14.25">
      <c r="A735" s="223" t="s">
        <v>917</v>
      </c>
      <c r="B735" s="85">
        <f>SUM(B736:B740)</f>
        <v>0</v>
      </c>
      <c r="C735" s="208"/>
    </row>
    <row r="736" spans="1:3" ht="14.25">
      <c r="A736" s="223" t="s">
        <v>918</v>
      </c>
      <c r="B736" s="209"/>
      <c r="C736" s="208"/>
    </row>
    <row r="737" spans="1:3" ht="14.25">
      <c r="A737" s="223" t="s">
        <v>919</v>
      </c>
      <c r="B737" s="209"/>
      <c r="C737" s="208"/>
    </row>
    <row r="738" spans="1:3" ht="14.25">
      <c r="A738" s="223" t="s">
        <v>920</v>
      </c>
      <c r="B738" s="209"/>
      <c r="C738" s="208"/>
    </row>
    <row r="739" spans="1:3" ht="14.25">
      <c r="A739" s="223" t="s">
        <v>921</v>
      </c>
      <c r="B739" s="209"/>
      <c r="C739" s="208"/>
    </row>
    <row r="740" spans="1:3" ht="14.25">
      <c r="A740" s="223" t="s">
        <v>922</v>
      </c>
      <c r="B740" s="209"/>
      <c r="C740" s="208"/>
    </row>
    <row r="741" spans="1:3" ht="14.25">
      <c r="A741" s="223" t="s">
        <v>923</v>
      </c>
      <c r="B741" s="85">
        <f>SUM(B742:B743)</f>
        <v>0</v>
      </c>
      <c r="C741" s="208"/>
    </row>
    <row r="742" spans="1:3" ht="14.25">
      <c r="A742" s="223" t="s">
        <v>924</v>
      </c>
      <c r="B742" s="209"/>
      <c r="C742" s="208"/>
    </row>
    <row r="743" spans="1:3" ht="14.25">
      <c r="A743" s="223" t="s">
        <v>925</v>
      </c>
      <c r="B743" s="209"/>
      <c r="C743" s="208"/>
    </row>
    <row r="744" spans="1:3" ht="14.25">
      <c r="A744" s="223" t="s">
        <v>926</v>
      </c>
      <c r="B744" s="85">
        <f>SUM(B745:B746)</f>
        <v>0</v>
      </c>
      <c r="C744" s="208"/>
    </row>
    <row r="745" spans="1:3" ht="14.25">
      <c r="A745" s="223" t="s">
        <v>927</v>
      </c>
      <c r="B745" s="209"/>
      <c r="C745" s="208"/>
    </row>
    <row r="746" spans="1:3" ht="14.25">
      <c r="A746" s="223" t="s">
        <v>928</v>
      </c>
      <c r="B746" s="209"/>
      <c r="C746" s="208"/>
    </row>
    <row r="747" spans="1:3" ht="14.25">
      <c r="A747" s="223" t="s">
        <v>929</v>
      </c>
      <c r="B747" s="209"/>
      <c r="C747" s="208"/>
    </row>
    <row r="748" spans="1:3" ht="14.25">
      <c r="A748" s="223" t="s">
        <v>930</v>
      </c>
      <c r="B748" s="209"/>
      <c r="C748" s="208"/>
    </row>
    <row r="749" spans="1:3" ht="14.25">
      <c r="A749" s="223" t="s">
        <v>931</v>
      </c>
      <c r="B749" s="85">
        <f>SUM(B750:B754)</f>
        <v>0</v>
      </c>
      <c r="C749" s="208"/>
    </row>
    <row r="750" spans="1:3" ht="14.25">
      <c r="A750" s="223" t="s">
        <v>932</v>
      </c>
      <c r="B750" s="209"/>
      <c r="C750" s="208"/>
    </row>
    <row r="751" spans="1:3" ht="14.25">
      <c r="A751" s="223" t="s">
        <v>933</v>
      </c>
      <c r="B751" s="209"/>
      <c r="C751" s="208"/>
    </row>
    <row r="752" spans="1:3" ht="14.25">
      <c r="A752" s="223" t="s">
        <v>934</v>
      </c>
      <c r="B752" s="209"/>
      <c r="C752" s="208"/>
    </row>
    <row r="753" spans="1:3" ht="14.25">
      <c r="A753" s="223" t="s">
        <v>935</v>
      </c>
      <c r="B753" s="209"/>
      <c r="C753" s="208"/>
    </row>
    <row r="754" spans="1:3" ht="14.25">
      <c r="A754" s="223" t="s">
        <v>936</v>
      </c>
      <c r="B754" s="209"/>
      <c r="C754" s="208"/>
    </row>
    <row r="755" spans="1:3" ht="14.25">
      <c r="A755" s="223" t="s">
        <v>937</v>
      </c>
      <c r="B755" s="209"/>
      <c r="C755" s="208"/>
    </row>
    <row r="756" spans="1:3" ht="14.25">
      <c r="A756" s="223" t="s">
        <v>938</v>
      </c>
      <c r="B756" s="209"/>
      <c r="C756" s="208"/>
    </row>
    <row r="757" spans="1:3" ht="14.25">
      <c r="A757" s="223" t="s">
        <v>939</v>
      </c>
      <c r="B757" s="85">
        <f>SUM(B758:B771)</f>
        <v>150</v>
      </c>
      <c r="C757" s="208"/>
    </row>
    <row r="758" spans="1:3" ht="14.25">
      <c r="A758" s="223" t="s">
        <v>382</v>
      </c>
      <c r="B758" s="209">
        <v>150</v>
      </c>
      <c r="C758" s="208"/>
    </row>
    <row r="759" spans="1:3" ht="14.25">
      <c r="A759" s="223" t="s">
        <v>383</v>
      </c>
      <c r="B759" s="209"/>
      <c r="C759" s="208"/>
    </row>
    <row r="760" spans="1:3" ht="14.25">
      <c r="A760" s="223" t="s">
        <v>384</v>
      </c>
      <c r="B760" s="209"/>
      <c r="C760" s="208"/>
    </row>
    <row r="761" spans="1:3" ht="14.25">
      <c r="A761" s="223" t="s">
        <v>940</v>
      </c>
      <c r="B761" s="209"/>
      <c r="C761" s="208"/>
    </row>
    <row r="762" spans="1:3" ht="14.25">
      <c r="A762" s="223" t="s">
        <v>941</v>
      </c>
      <c r="B762" s="209"/>
      <c r="C762" s="208"/>
    </row>
    <row r="763" spans="1:3" ht="14.25">
      <c r="A763" s="223" t="s">
        <v>942</v>
      </c>
      <c r="B763" s="209"/>
      <c r="C763" s="208"/>
    </row>
    <row r="764" spans="1:3" ht="14.25">
      <c r="A764" s="223" t="s">
        <v>943</v>
      </c>
      <c r="B764" s="209"/>
      <c r="C764" s="208"/>
    </row>
    <row r="765" spans="1:3" ht="14.25">
      <c r="A765" s="223" t="s">
        <v>944</v>
      </c>
      <c r="B765" s="209"/>
      <c r="C765" s="208"/>
    </row>
    <row r="766" spans="1:3" ht="14.25">
      <c r="A766" s="223" t="s">
        <v>945</v>
      </c>
      <c r="B766" s="209"/>
      <c r="C766" s="208"/>
    </row>
    <row r="767" spans="1:3" ht="14.25">
      <c r="A767" s="223" t="s">
        <v>946</v>
      </c>
      <c r="B767" s="209"/>
      <c r="C767" s="208"/>
    </row>
    <row r="768" spans="1:3" ht="14.25">
      <c r="A768" s="223" t="s">
        <v>423</v>
      </c>
      <c r="B768" s="209"/>
      <c r="C768" s="208"/>
    </row>
    <row r="769" spans="1:3" ht="14.25">
      <c r="A769" s="223" t="s">
        <v>947</v>
      </c>
      <c r="B769" s="209"/>
      <c r="C769" s="208"/>
    </row>
    <row r="770" spans="1:3" ht="14.25">
      <c r="A770" s="223" t="s">
        <v>391</v>
      </c>
      <c r="B770" s="209"/>
      <c r="C770" s="208"/>
    </row>
    <row r="771" spans="1:3" ht="14.25">
      <c r="A771" s="223" t="s">
        <v>948</v>
      </c>
      <c r="B771" s="209"/>
      <c r="C771" s="208"/>
    </row>
    <row r="772" spans="1:3" ht="14.25">
      <c r="A772" s="223" t="s">
        <v>949</v>
      </c>
      <c r="B772" s="209">
        <v>601</v>
      </c>
      <c r="C772" s="208"/>
    </row>
    <row r="773" spans="1:3" ht="14.25">
      <c r="A773" s="223" t="s">
        <v>950</v>
      </c>
      <c r="B773" s="209">
        <f>SUM(B774,B785,B786,B789,B790,B791)</f>
        <v>36073</v>
      </c>
      <c r="C773" s="208"/>
    </row>
    <row r="774" spans="1:3" ht="14.25">
      <c r="A774" s="223" t="s">
        <v>951</v>
      </c>
      <c r="B774" s="85">
        <f>SUM(B775:B784)</f>
        <v>13099</v>
      </c>
      <c r="C774" s="208"/>
    </row>
    <row r="775" spans="1:3" ht="14.25">
      <c r="A775" s="223" t="s">
        <v>382</v>
      </c>
      <c r="B775" s="209">
        <v>1555</v>
      </c>
      <c r="C775" s="208"/>
    </row>
    <row r="776" spans="1:3" ht="14.25">
      <c r="A776" s="223" t="s">
        <v>383</v>
      </c>
      <c r="B776" s="209">
        <v>3603</v>
      </c>
      <c r="C776" s="208"/>
    </row>
    <row r="777" spans="1:3" ht="14.25">
      <c r="A777" s="223" t="s">
        <v>384</v>
      </c>
      <c r="B777" s="209"/>
      <c r="C777" s="208"/>
    </row>
    <row r="778" spans="1:3" ht="14.25">
      <c r="A778" s="223" t="s">
        <v>952</v>
      </c>
      <c r="B778" s="209">
        <v>2729</v>
      </c>
      <c r="C778" s="208"/>
    </row>
    <row r="779" spans="1:3" ht="14.25">
      <c r="A779" s="223" t="s">
        <v>953</v>
      </c>
      <c r="B779" s="209"/>
      <c r="C779" s="208"/>
    </row>
    <row r="780" spans="1:3" ht="14.25">
      <c r="A780" s="223" t="s">
        <v>954</v>
      </c>
      <c r="B780" s="209">
        <v>122</v>
      </c>
      <c r="C780" s="208"/>
    </row>
    <row r="781" spans="1:3" ht="14.25">
      <c r="A781" s="223" t="s">
        <v>955</v>
      </c>
      <c r="B781" s="209">
        <v>43</v>
      </c>
      <c r="C781" s="208"/>
    </row>
    <row r="782" spans="1:3" ht="14.25">
      <c r="A782" s="223" t="s">
        <v>956</v>
      </c>
      <c r="B782" s="209"/>
      <c r="C782" s="208"/>
    </row>
    <row r="783" spans="1:3" ht="14.25">
      <c r="A783" s="223" t="s">
        <v>957</v>
      </c>
      <c r="B783" s="209"/>
      <c r="C783" s="208"/>
    </row>
    <row r="784" spans="1:3" ht="14.25">
      <c r="A784" s="223" t="s">
        <v>958</v>
      </c>
      <c r="B784" s="209">
        <v>5047</v>
      </c>
      <c r="C784" s="208"/>
    </row>
    <row r="785" spans="1:3" ht="14.25">
      <c r="A785" s="223" t="s">
        <v>959</v>
      </c>
      <c r="B785" s="209">
        <v>708</v>
      </c>
      <c r="C785" s="208"/>
    </row>
    <row r="786" spans="1:3" ht="14.25">
      <c r="A786" s="223" t="s">
        <v>960</v>
      </c>
      <c r="B786" s="85">
        <f>SUM(B787:B788)</f>
        <v>16000</v>
      </c>
      <c r="C786" s="208"/>
    </row>
    <row r="787" spans="1:3" ht="14.25">
      <c r="A787" s="223" t="s">
        <v>961</v>
      </c>
      <c r="B787" s="209">
        <v>4000</v>
      </c>
      <c r="C787" s="208"/>
    </row>
    <row r="788" spans="1:3" ht="14.25">
      <c r="A788" s="223" t="s">
        <v>962</v>
      </c>
      <c r="B788" s="209">
        <v>12000</v>
      </c>
      <c r="C788" s="208"/>
    </row>
    <row r="789" spans="1:3" ht="14.25">
      <c r="A789" s="223" t="s">
        <v>963</v>
      </c>
      <c r="B789" s="209">
        <v>5972</v>
      </c>
      <c r="C789" s="208"/>
    </row>
    <row r="790" spans="1:3" ht="14.25">
      <c r="A790" s="223" t="s">
        <v>964</v>
      </c>
      <c r="B790" s="209">
        <v>294</v>
      </c>
      <c r="C790" s="208"/>
    </row>
    <row r="791" spans="1:3" ht="14.25">
      <c r="A791" s="223" t="s">
        <v>965</v>
      </c>
      <c r="B791" s="209"/>
      <c r="C791" s="208"/>
    </row>
    <row r="792" spans="1:3" ht="14.25">
      <c r="A792" s="223" t="s">
        <v>966</v>
      </c>
      <c r="B792" s="209">
        <f>SUM(B793,B819,B844,B872,B883,B890,B897,B900)</f>
        <v>61347</v>
      </c>
      <c r="C792" s="208"/>
    </row>
    <row r="793" spans="1:3" ht="14.25">
      <c r="A793" s="223" t="s">
        <v>967</v>
      </c>
      <c r="B793" s="85">
        <f>SUM(B794:B818)</f>
        <v>18197</v>
      </c>
      <c r="C793" s="208"/>
    </row>
    <row r="794" spans="1:3" ht="14.25">
      <c r="A794" s="223" t="s">
        <v>382</v>
      </c>
      <c r="B794" s="209">
        <v>1197</v>
      </c>
      <c r="C794" s="208"/>
    </row>
    <row r="795" spans="1:3" ht="14.25">
      <c r="A795" s="223" t="s">
        <v>383</v>
      </c>
      <c r="B795" s="209">
        <v>590</v>
      </c>
      <c r="C795" s="208"/>
    </row>
    <row r="796" spans="1:3" ht="14.25">
      <c r="A796" s="223" t="s">
        <v>384</v>
      </c>
      <c r="B796" s="209"/>
      <c r="C796" s="208"/>
    </row>
    <row r="797" spans="1:3" ht="14.25">
      <c r="A797" s="223" t="s">
        <v>391</v>
      </c>
      <c r="B797" s="209"/>
      <c r="C797" s="208"/>
    </row>
    <row r="798" spans="1:3" ht="14.25">
      <c r="A798" s="223" t="s">
        <v>968</v>
      </c>
      <c r="B798" s="209"/>
      <c r="C798" s="208"/>
    </row>
    <row r="799" spans="1:3" ht="14.25">
      <c r="A799" s="223" t="s">
        <v>969</v>
      </c>
      <c r="B799" s="209"/>
      <c r="C799" s="208"/>
    </row>
    <row r="800" spans="1:3" ht="14.25">
      <c r="A800" s="223" t="s">
        <v>970</v>
      </c>
      <c r="B800" s="209">
        <v>500</v>
      </c>
      <c r="C800" s="208"/>
    </row>
    <row r="801" spans="1:3" ht="14.25">
      <c r="A801" s="223" t="s">
        <v>971</v>
      </c>
      <c r="B801" s="209"/>
      <c r="C801" s="208"/>
    </row>
    <row r="802" spans="1:3" ht="14.25">
      <c r="A802" s="223" t="s">
        <v>972</v>
      </c>
      <c r="B802" s="209"/>
      <c r="C802" s="208"/>
    </row>
    <row r="803" spans="1:3" ht="14.25">
      <c r="A803" s="223" t="s">
        <v>973</v>
      </c>
      <c r="B803" s="209"/>
      <c r="C803" s="208"/>
    </row>
    <row r="804" spans="1:3" ht="14.25">
      <c r="A804" s="223" t="s">
        <v>974</v>
      </c>
      <c r="B804" s="209"/>
      <c r="C804" s="208"/>
    </row>
    <row r="805" spans="1:3" ht="14.25">
      <c r="A805" s="223" t="s">
        <v>975</v>
      </c>
      <c r="B805" s="209"/>
      <c r="C805" s="208"/>
    </row>
    <row r="806" spans="1:3" ht="14.25">
      <c r="A806" s="223" t="s">
        <v>976</v>
      </c>
      <c r="B806" s="209">
        <v>200</v>
      </c>
      <c r="C806" s="208"/>
    </row>
    <row r="807" spans="1:3" ht="14.25">
      <c r="A807" s="223" t="s">
        <v>977</v>
      </c>
      <c r="B807" s="209"/>
      <c r="C807" s="208"/>
    </row>
    <row r="808" spans="1:3" ht="14.25">
      <c r="A808" s="223" t="s">
        <v>978</v>
      </c>
      <c r="B808" s="209"/>
      <c r="C808" s="208"/>
    </row>
    <row r="809" spans="1:3" ht="14.25">
      <c r="A809" s="223" t="s">
        <v>979</v>
      </c>
      <c r="B809" s="209">
        <v>10236</v>
      </c>
      <c r="C809" s="208"/>
    </row>
    <row r="810" spans="1:3" ht="14.25">
      <c r="A810" s="223" t="s">
        <v>980</v>
      </c>
      <c r="B810" s="209">
        <v>330</v>
      </c>
      <c r="C810" s="208"/>
    </row>
    <row r="811" spans="1:3" ht="14.25">
      <c r="A811" s="223" t="s">
        <v>981</v>
      </c>
      <c r="B811" s="209"/>
      <c r="C811" s="208"/>
    </row>
    <row r="812" spans="1:3" ht="14.25">
      <c r="A812" s="223" t="s">
        <v>982</v>
      </c>
      <c r="B812" s="209"/>
      <c r="C812" s="208"/>
    </row>
    <row r="813" spans="1:3" ht="14.25">
      <c r="A813" s="223" t="s">
        <v>983</v>
      </c>
      <c r="B813" s="209"/>
      <c r="C813" s="208"/>
    </row>
    <row r="814" spans="1:3" ht="14.25">
      <c r="A814" s="223" t="s">
        <v>984</v>
      </c>
      <c r="B814" s="209"/>
      <c r="C814" s="208"/>
    </row>
    <row r="815" spans="1:3" ht="14.25">
      <c r="A815" s="223" t="s">
        <v>985</v>
      </c>
      <c r="B815" s="209"/>
      <c r="C815" s="208"/>
    </row>
    <row r="816" spans="1:3" ht="14.25">
      <c r="A816" s="223" t="s">
        <v>986</v>
      </c>
      <c r="B816" s="209"/>
      <c r="C816" s="208"/>
    </row>
    <row r="817" spans="1:3" ht="14.25">
      <c r="A817" s="223" t="s">
        <v>987</v>
      </c>
      <c r="B817" s="209">
        <v>540</v>
      </c>
      <c r="C817" s="208"/>
    </row>
    <row r="818" spans="1:3" ht="14.25">
      <c r="A818" s="223" t="s">
        <v>988</v>
      </c>
      <c r="B818" s="209">
        <v>4604</v>
      </c>
      <c r="C818" s="208"/>
    </row>
    <row r="819" spans="1:3" ht="14.25">
      <c r="A819" s="223" t="s">
        <v>989</v>
      </c>
      <c r="B819" s="85">
        <f>SUM(B820:B843)</f>
        <v>2819</v>
      </c>
      <c r="C819" s="208"/>
    </row>
    <row r="820" spans="1:3" ht="14.25">
      <c r="A820" s="223" t="s">
        <v>382</v>
      </c>
      <c r="B820" s="209">
        <v>506</v>
      </c>
      <c r="C820" s="208"/>
    </row>
    <row r="821" spans="1:3" ht="14.25">
      <c r="A821" s="223" t="s">
        <v>383</v>
      </c>
      <c r="B821" s="209">
        <v>2200</v>
      </c>
      <c r="C821" s="208"/>
    </row>
    <row r="822" spans="1:3" ht="14.25">
      <c r="A822" s="223" t="s">
        <v>384</v>
      </c>
      <c r="B822" s="209"/>
      <c r="C822" s="208"/>
    </row>
    <row r="823" spans="1:3" ht="14.25">
      <c r="A823" s="223" t="s">
        <v>990</v>
      </c>
      <c r="B823" s="209"/>
      <c r="C823" s="208"/>
    </row>
    <row r="824" spans="1:3" ht="14.25">
      <c r="A824" s="223" t="s">
        <v>991</v>
      </c>
      <c r="B824" s="209"/>
      <c r="C824" s="208"/>
    </row>
    <row r="825" spans="1:3" ht="14.25">
      <c r="A825" s="223" t="s">
        <v>992</v>
      </c>
      <c r="B825" s="209"/>
      <c r="C825" s="208"/>
    </row>
    <row r="826" spans="1:3" ht="14.25">
      <c r="A826" s="223" t="s">
        <v>993</v>
      </c>
      <c r="B826" s="209"/>
      <c r="C826" s="208"/>
    </row>
    <row r="827" spans="1:3" ht="14.25">
      <c r="A827" s="223" t="s">
        <v>994</v>
      </c>
      <c r="B827" s="209"/>
      <c r="C827" s="208"/>
    </row>
    <row r="828" spans="1:3" ht="14.25">
      <c r="A828" s="223" t="s">
        <v>995</v>
      </c>
      <c r="B828" s="209"/>
      <c r="C828" s="208"/>
    </row>
    <row r="829" spans="1:3" ht="14.25">
      <c r="A829" s="223" t="s">
        <v>996</v>
      </c>
      <c r="B829" s="209"/>
      <c r="C829" s="208"/>
    </row>
    <row r="830" spans="1:3" ht="14.25">
      <c r="A830" s="223" t="s">
        <v>997</v>
      </c>
      <c r="B830" s="209"/>
      <c r="C830" s="208"/>
    </row>
    <row r="831" spans="1:3" ht="14.25">
      <c r="A831" s="223" t="s">
        <v>998</v>
      </c>
      <c r="B831" s="209"/>
      <c r="C831" s="208"/>
    </row>
    <row r="832" spans="1:3" ht="14.25">
      <c r="A832" s="223" t="s">
        <v>999</v>
      </c>
      <c r="B832" s="209"/>
      <c r="C832" s="208"/>
    </row>
    <row r="833" spans="1:3" ht="14.25">
      <c r="A833" s="223" t="s">
        <v>1000</v>
      </c>
      <c r="B833" s="209"/>
      <c r="C833" s="208"/>
    </row>
    <row r="834" spans="1:3" ht="14.25">
      <c r="A834" s="223" t="s">
        <v>1001</v>
      </c>
      <c r="B834" s="209"/>
      <c r="C834" s="208"/>
    </row>
    <row r="835" spans="1:3" ht="14.25">
      <c r="A835" s="223" t="s">
        <v>1002</v>
      </c>
      <c r="B835" s="209"/>
      <c r="C835" s="208"/>
    </row>
    <row r="836" spans="1:3" ht="14.25">
      <c r="A836" s="223" t="s">
        <v>1003</v>
      </c>
      <c r="B836" s="209"/>
      <c r="C836" s="208"/>
    </row>
    <row r="837" spans="1:3" ht="14.25">
      <c r="A837" s="223" t="s">
        <v>1004</v>
      </c>
      <c r="B837" s="209"/>
      <c r="C837" s="208"/>
    </row>
    <row r="838" spans="1:3" ht="14.25">
      <c r="A838" s="223" t="s">
        <v>1005</v>
      </c>
      <c r="B838" s="209"/>
      <c r="C838" s="208"/>
    </row>
    <row r="839" spans="1:3" ht="14.25">
      <c r="A839" s="223" t="s">
        <v>1006</v>
      </c>
      <c r="B839" s="209"/>
      <c r="C839" s="208"/>
    </row>
    <row r="840" spans="1:3" ht="14.25">
      <c r="A840" s="223" t="s">
        <v>1007</v>
      </c>
      <c r="B840" s="209"/>
      <c r="C840" s="208"/>
    </row>
    <row r="841" spans="1:3" ht="14.25">
      <c r="A841" s="223" t="s">
        <v>1008</v>
      </c>
      <c r="B841" s="209"/>
      <c r="C841" s="208"/>
    </row>
    <row r="842" spans="1:3" ht="14.25">
      <c r="A842" s="223" t="s">
        <v>974</v>
      </c>
      <c r="B842" s="209"/>
      <c r="C842" s="208"/>
    </row>
    <row r="843" spans="1:3" ht="14.25">
      <c r="A843" s="223" t="s">
        <v>1009</v>
      </c>
      <c r="B843" s="209">
        <v>113</v>
      </c>
      <c r="C843" s="208"/>
    </row>
    <row r="844" spans="1:3" ht="14.25">
      <c r="A844" s="223" t="s">
        <v>1010</v>
      </c>
      <c r="B844" s="85">
        <f>SUM(B845:B871)</f>
        <v>5830</v>
      </c>
      <c r="C844" s="208"/>
    </row>
    <row r="845" spans="1:3" ht="14.25">
      <c r="A845" s="223" t="s">
        <v>382</v>
      </c>
      <c r="B845" s="209">
        <v>1707</v>
      </c>
      <c r="C845" s="208"/>
    </row>
    <row r="846" spans="1:3" ht="14.25">
      <c r="A846" s="223" t="s">
        <v>383</v>
      </c>
      <c r="B846" s="209">
        <v>1900</v>
      </c>
      <c r="C846" s="208"/>
    </row>
    <row r="847" spans="1:3" ht="14.25">
      <c r="A847" s="223" t="s">
        <v>384</v>
      </c>
      <c r="B847" s="209"/>
      <c r="C847" s="208"/>
    </row>
    <row r="848" spans="1:3" ht="14.25">
      <c r="A848" s="223" t="s">
        <v>1011</v>
      </c>
      <c r="B848" s="209"/>
      <c r="C848" s="208"/>
    </row>
    <row r="849" spans="1:3" ht="14.25">
      <c r="A849" s="223" t="s">
        <v>1012</v>
      </c>
      <c r="B849" s="209">
        <v>2000</v>
      </c>
      <c r="C849" s="208"/>
    </row>
    <row r="850" spans="1:3" ht="14.25">
      <c r="A850" s="223" t="s">
        <v>1013</v>
      </c>
      <c r="B850" s="209"/>
      <c r="C850" s="208"/>
    </row>
    <row r="851" spans="1:3" ht="14.25">
      <c r="A851" s="223" t="s">
        <v>1014</v>
      </c>
      <c r="B851" s="209"/>
      <c r="C851" s="208"/>
    </row>
    <row r="852" spans="1:3" ht="14.25">
      <c r="A852" s="223" t="s">
        <v>1015</v>
      </c>
      <c r="B852" s="209"/>
      <c r="C852" s="208"/>
    </row>
    <row r="853" spans="1:3" ht="14.25">
      <c r="A853" s="223" t="s">
        <v>1016</v>
      </c>
      <c r="B853" s="209"/>
      <c r="C853" s="208"/>
    </row>
    <row r="854" spans="1:3" ht="14.25">
      <c r="A854" s="223" t="s">
        <v>1017</v>
      </c>
      <c r="B854" s="209"/>
      <c r="C854" s="208"/>
    </row>
    <row r="855" spans="1:3" ht="14.25">
      <c r="A855" s="223" t="s">
        <v>1018</v>
      </c>
      <c r="B855" s="209"/>
      <c r="C855" s="208"/>
    </row>
    <row r="856" spans="1:3" ht="14.25">
      <c r="A856" s="223" t="s">
        <v>1019</v>
      </c>
      <c r="B856" s="209"/>
      <c r="C856" s="208"/>
    </row>
    <row r="857" spans="1:3" ht="14.25">
      <c r="A857" s="223" t="s">
        <v>1020</v>
      </c>
      <c r="B857" s="209"/>
      <c r="C857" s="208"/>
    </row>
    <row r="858" spans="1:3" ht="14.25">
      <c r="A858" s="223" t="s">
        <v>1021</v>
      </c>
      <c r="B858" s="209">
        <v>120</v>
      </c>
      <c r="C858" s="208"/>
    </row>
    <row r="859" spans="1:3" ht="14.25">
      <c r="A859" s="223" t="s">
        <v>1022</v>
      </c>
      <c r="B859" s="209">
        <v>103</v>
      </c>
      <c r="C859" s="208"/>
    </row>
    <row r="860" spans="1:3" ht="14.25">
      <c r="A860" s="223" t="s">
        <v>1023</v>
      </c>
      <c r="B860" s="209"/>
      <c r="C860" s="208"/>
    </row>
    <row r="861" spans="1:3" ht="14.25">
      <c r="A861" s="223" t="s">
        <v>1024</v>
      </c>
      <c r="B861" s="209"/>
      <c r="C861" s="208"/>
    </row>
    <row r="862" spans="1:3" ht="14.25">
      <c r="A862" s="223" t="s">
        <v>1025</v>
      </c>
      <c r="B862" s="209"/>
      <c r="C862" s="208"/>
    </row>
    <row r="863" spans="1:3" ht="14.25">
      <c r="A863" s="223" t="s">
        <v>1026</v>
      </c>
      <c r="B863" s="209"/>
      <c r="C863" s="208"/>
    </row>
    <row r="864" spans="1:3" ht="14.25">
      <c r="A864" s="223" t="s">
        <v>1027</v>
      </c>
      <c r="B864" s="209"/>
      <c r="C864" s="208"/>
    </row>
    <row r="865" spans="1:3" ht="14.25">
      <c r="A865" s="223" t="s">
        <v>1028</v>
      </c>
      <c r="B865" s="209"/>
      <c r="C865" s="208"/>
    </row>
    <row r="866" spans="1:3" ht="14.25">
      <c r="A866" s="223" t="s">
        <v>1002</v>
      </c>
      <c r="B866" s="209"/>
      <c r="C866" s="208"/>
    </row>
    <row r="867" spans="1:3" ht="14.25">
      <c r="A867" s="223" t="s">
        <v>1029</v>
      </c>
      <c r="B867" s="209"/>
      <c r="C867" s="208"/>
    </row>
    <row r="868" spans="1:3" ht="14.25">
      <c r="A868" s="223" t="s">
        <v>1030</v>
      </c>
      <c r="B868" s="209"/>
      <c r="C868" s="208"/>
    </row>
    <row r="869" spans="1:3" ht="14.25">
      <c r="A869" s="223" t="s">
        <v>1031</v>
      </c>
      <c r="B869" s="209"/>
      <c r="C869" s="208"/>
    </row>
    <row r="870" spans="1:3" ht="14.25">
      <c r="A870" s="223" t="s">
        <v>1032</v>
      </c>
      <c r="B870" s="209"/>
      <c r="C870" s="208"/>
    </row>
    <row r="871" spans="1:3" ht="14.25">
      <c r="A871" s="223" t="s">
        <v>1033</v>
      </c>
      <c r="B871" s="209"/>
      <c r="C871" s="208"/>
    </row>
    <row r="872" spans="1:3" ht="14.25">
      <c r="A872" s="223" t="s">
        <v>1034</v>
      </c>
      <c r="B872" s="85">
        <f>SUM(B873:B882)</f>
        <v>11312</v>
      </c>
      <c r="C872" s="208"/>
    </row>
    <row r="873" spans="1:3" ht="14.25">
      <c r="A873" s="223" t="s">
        <v>382</v>
      </c>
      <c r="B873" s="209">
        <v>191</v>
      </c>
      <c r="C873" s="208"/>
    </row>
    <row r="874" spans="1:3" ht="14.25">
      <c r="A874" s="223" t="s">
        <v>383</v>
      </c>
      <c r="B874" s="209"/>
      <c r="C874" s="208"/>
    </row>
    <row r="875" spans="1:3" ht="14.25">
      <c r="A875" s="223" t="s">
        <v>384</v>
      </c>
      <c r="B875" s="209"/>
      <c r="C875" s="208"/>
    </row>
    <row r="876" spans="1:3" ht="14.25">
      <c r="A876" s="223" t="s">
        <v>1035</v>
      </c>
      <c r="B876" s="209">
        <v>8000</v>
      </c>
      <c r="C876" s="208"/>
    </row>
    <row r="877" spans="1:3" ht="14.25">
      <c r="A877" s="223" t="s">
        <v>1036</v>
      </c>
      <c r="B877" s="209">
        <v>2000</v>
      </c>
      <c r="C877" s="208"/>
    </row>
    <row r="878" spans="1:3" ht="14.25">
      <c r="A878" s="223" t="s">
        <v>1037</v>
      </c>
      <c r="B878" s="209"/>
      <c r="C878" s="208"/>
    </row>
    <row r="879" spans="1:3" ht="14.25">
      <c r="A879" s="223" t="s">
        <v>1038</v>
      </c>
      <c r="B879" s="209"/>
      <c r="C879" s="208"/>
    </row>
    <row r="880" spans="1:3" ht="14.25">
      <c r="A880" s="223" t="s">
        <v>1039</v>
      </c>
      <c r="B880" s="209"/>
      <c r="C880" s="208"/>
    </row>
    <row r="881" spans="1:3" ht="14.25">
      <c r="A881" s="223" t="s">
        <v>1040</v>
      </c>
      <c r="B881" s="209"/>
      <c r="C881" s="208"/>
    </row>
    <row r="882" spans="1:3" ht="14.25">
      <c r="A882" s="223" t="s">
        <v>1041</v>
      </c>
      <c r="B882" s="209">
        <v>1121</v>
      </c>
      <c r="C882" s="208"/>
    </row>
    <row r="883" spans="1:3" ht="14.25">
      <c r="A883" s="223" t="s">
        <v>1042</v>
      </c>
      <c r="B883" s="85">
        <f>SUM(B884:B889)</f>
        <v>16522</v>
      </c>
      <c r="C883" s="208"/>
    </row>
    <row r="884" spans="1:3" ht="14.25">
      <c r="A884" s="223" t="s">
        <v>1043</v>
      </c>
      <c r="B884" s="209"/>
      <c r="C884" s="208"/>
    </row>
    <row r="885" spans="1:3" ht="14.25">
      <c r="A885" s="223" t="s">
        <v>1044</v>
      </c>
      <c r="B885" s="209"/>
      <c r="C885" s="208"/>
    </row>
    <row r="886" spans="1:3" ht="14.25">
      <c r="A886" s="223" t="s">
        <v>1045</v>
      </c>
      <c r="B886" s="209">
        <v>16522</v>
      </c>
      <c r="C886" s="208"/>
    </row>
    <row r="887" spans="1:3" ht="14.25">
      <c r="A887" s="223" t="s">
        <v>1046</v>
      </c>
      <c r="B887" s="209"/>
      <c r="C887" s="208"/>
    </row>
    <row r="888" spans="1:3" ht="14.25">
      <c r="A888" s="223" t="s">
        <v>1047</v>
      </c>
      <c r="B888" s="209"/>
      <c r="C888" s="208"/>
    </row>
    <row r="889" spans="1:3" ht="14.25">
      <c r="A889" s="223" t="s">
        <v>1048</v>
      </c>
      <c r="B889" s="209"/>
      <c r="C889" s="208"/>
    </row>
    <row r="890" spans="1:3" ht="14.25">
      <c r="A890" s="223" t="s">
        <v>1049</v>
      </c>
      <c r="B890" s="85">
        <f>SUM(B891:B896)</f>
        <v>5000</v>
      </c>
      <c r="C890" s="208"/>
    </row>
    <row r="891" spans="1:3" ht="14.25">
      <c r="A891" s="223" t="s">
        <v>1050</v>
      </c>
      <c r="B891" s="209"/>
      <c r="C891" s="208"/>
    </row>
    <row r="892" spans="1:3" ht="14.25">
      <c r="A892" s="223" t="s">
        <v>1051</v>
      </c>
      <c r="B892" s="209"/>
      <c r="C892" s="208"/>
    </row>
    <row r="893" spans="1:3" ht="14.25">
      <c r="A893" s="223" t="s">
        <v>1052</v>
      </c>
      <c r="B893" s="209">
        <v>5000</v>
      </c>
      <c r="C893" s="208"/>
    </row>
    <row r="894" spans="1:3" ht="14.25">
      <c r="A894" s="223" t="s">
        <v>1053</v>
      </c>
      <c r="B894" s="209"/>
      <c r="C894" s="208"/>
    </row>
    <row r="895" spans="1:3" ht="14.25">
      <c r="A895" s="223" t="s">
        <v>1054</v>
      </c>
      <c r="B895" s="209"/>
      <c r="C895" s="208"/>
    </row>
    <row r="896" spans="1:3" ht="14.25">
      <c r="A896" s="223" t="s">
        <v>1055</v>
      </c>
      <c r="B896" s="209"/>
      <c r="C896" s="208"/>
    </row>
    <row r="897" spans="1:3" ht="14.25">
      <c r="A897" s="223" t="s">
        <v>1056</v>
      </c>
      <c r="B897" s="85">
        <f>SUM(B898:B899)</f>
        <v>714</v>
      </c>
      <c r="C897" s="208"/>
    </row>
    <row r="898" spans="1:3" ht="14.25">
      <c r="A898" s="223" t="s">
        <v>1057</v>
      </c>
      <c r="B898" s="209"/>
      <c r="C898" s="208"/>
    </row>
    <row r="899" spans="1:3" ht="14.25">
      <c r="A899" s="223" t="s">
        <v>1058</v>
      </c>
      <c r="B899" s="209">
        <v>714</v>
      </c>
      <c r="C899" s="208"/>
    </row>
    <row r="900" spans="1:3" ht="14.25">
      <c r="A900" s="223" t="s">
        <v>1059</v>
      </c>
      <c r="B900" s="85">
        <f>SUM(B901:B902)</f>
        <v>953</v>
      </c>
      <c r="C900" s="208"/>
    </row>
    <row r="901" spans="1:3" ht="14.25">
      <c r="A901" s="223" t="s">
        <v>1060</v>
      </c>
      <c r="B901" s="209"/>
      <c r="C901" s="208"/>
    </row>
    <row r="902" spans="1:3" ht="14.25">
      <c r="A902" s="223" t="s">
        <v>1061</v>
      </c>
      <c r="B902" s="209">
        <v>953</v>
      </c>
      <c r="C902" s="208"/>
    </row>
    <row r="903" spans="1:3" ht="14.25">
      <c r="A903" s="224" t="s">
        <v>1062</v>
      </c>
      <c r="B903" s="209">
        <f>SUM(B904,B927,B937,B947,B952,B959,B964)</f>
        <v>14357</v>
      </c>
      <c r="C903" s="208"/>
    </row>
    <row r="904" spans="1:3" ht="14.25">
      <c r="A904" s="223" t="s">
        <v>1063</v>
      </c>
      <c r="B904" s="85">
        <f>SUM(B905:B926)</f>
        <v>10653</v>
      </c>
      <c r="C904" s="208"/>
    </row>
    <row r="905" spans="1:3" ht="14.25">
      <c r="A905" s="223" t="s">
        <v>382</v>
      </c>
      <c r="B905" s="209">
        <v>3555</v>
      </c>
      <c r="C905" s="208"/>
    </row>
    <row r="906" spans="1:3" ht="14.25">
      <c r="A906" s="223" t="s">
        <v>383</v>
      </c>
      <c r="B906" s="209">
        <v>1249</v>
      </c>
      <c r="C906" s="208"/>
    </row>
    <row r="907" spans="1:3" ht="14.25">
      <c r="A907" s="223" t="s">
        <v>384</v>
      </c>
      <c r="B907" s="209"/>
      <c r="C907" s="208"/>
    </row>
    <row r="908" spans="1:3" ht="14.25">
      <c r="A908" s="223" t="s">
        <v>1064</v>
      </c>
      <c r="B908" s="209">
        <v>2000</v>
      </c>
      <c r="C908" s="208"/>
    </row>
    <row r="909" spans="1:3" ht="14.25">
      <c r="A909" s="223" t="s">
        <v>1065</v>
      </c>
      <c r="B909" s="209">
        <v>2300</v>
      </c>
      <c r="C909" s="208"/>
    </row>
    <row r="910" spans="1:3" ht="14.25">
      <c r="A910" s="223" t="s">
        <v>1066</v>
      </c>
      <c r="B910" s="209"/>
      <c r="C910" s="208"/>
    </row>
    <row r="911" spans="1:3" ht="14.25">
      <c r="A911" s="223" t="s">
        <v>1067</v>
      </c>
      <c r="B911" s="209"/>
      <c r="C911" s="208"/>
    </row>
    <row r="912" spans="1:3" ht="14.25">
      <c r="A912" s="223" t="s">
        <v>1068</v>
      </c>
      <c r="B912" s="209"/>
      <c r="C912" s="208"/>
    </row>
    <row r="913" spans="1:3" ht="14.25">
      <c r="A913" s="223" t="s">
        <v>1069</v>
      </c>
      <c r="B913" s="209">
        <v>520</v>
      </c>
      <c r="C913" s="208"/>
    </row>
    <row r="914" spans="1:3" ht="14.25">
      <c r="A914" s="223" t="s">
        <v>1070</v>
      </c>
      <c r="B914" s="209"/>
      <c r="C914" s="208"/>
    </row>
    <row r="915" spans="1:3" ht="14.25">
      <c r="A915" s="223" t="s">
        <v>1071</v>
      </c>
      <c r="B915" s="209"/>
      <c r="C915" s="208"/>
    </row>
    <row r="916" spans="1:3" ht="14.25">
      <c r="A916" s="223" t="s">
        <v>1072</v>
      </c>
      <c r="B916" s="209"/>
      <c r="C916" s="208"/>
    </row>
    <row r="917" spans="1:3" ht="14.25">
      <c r="A917" s="223" t="s">
        <v>1073</v>
      </c>
      <c r="B917" s="209"/>
      <c r="C917" s="208"/>
    </row>
    <row r="918" spans="1:3" ht="14.25">
      <c r="A918" s="223" t="s">
        <v>1074</v>
      </c>
      <c r="B918" s="209"/>
      <c r="C918" s="208"/>
    </row>
    <row r="919" spans="1:3" ht="14.25">
      <c r="A919" s="223" t="s">
        <v>1075</v>
      </c>
      <c r="B919" s="209"/>
      <c r="C919" s="208"/>
    </row>
    <row r="920" spans="1:3" ht="14.25">
      <c r="A920" s="223" t="s">
        <v>1076</v>
      </c>
      <c r="B920" s="209"/>
      <c r="C920" s="208"/>
    </row>
    <row r="921" spans="1:3" ht="14.25">
      <c r="A921" s="223" t="s">
        <v>1077</v>
      </c>
      <c r="B921" s="209">
        <v>102</v>
      </c>
      <c r="C921" s="208"/>
    </row>
    <row r="922" spans="1:3" ht="14.25">
      <c r="A922" s="223" t="s">
        <v>1078</v>
      </c>
      <c r="B922" s="209"/>
      <c r="C922" s="208"/>
    </row>
    <row r="923" spans="1:3" ht="14.25">
      <c r="A923" s="223" t="s">
        <v>1079</v>
      </c>
      <c r="B923" s="209"/>
      <c r="C923" s="208"/>
    </row>
    <row r="924" spans="1:3" ht="14.25">
      <c r="A924" s="223" t="s">
        <v>1080</v>
      </c>
      <c r="B924" s="209"/>
      <c r="C924" s="208"/>
    </row>
    <row r="925" spans="1:3" ht="14.25">
      <c r="A925" s="223" t="s">
        <v>1081</v>
      </c>
      <c r="B925" s="209"/>
      <c r="C925" s="208"/>
    </row>
    <row r="926" spans="1:3" ht="14.25">
      <c r="A926" s="223" t="s">
        <v>1082</v>
      </c>
      <c r="B926" s="209">
        <v>927</v>
      </c>
      <c r="C926" s="208"/>
    </row>
    <row r="927" spans="1:3" ht="14.25">
      <c r="A927" s="223" t="s">
        <v>1083</v>
      </c>
      <c r="B927" s="85">
        <f>SUM(B928:B936)</f>
        <v>200</v>
      </c>
      <c r="C927" s="208"/>
    </row>
    <row r="928" spans="1:3" ht="14.25">
      <c r="A928" s="223" t="s">
        <v>382</v>
      </c>
      <c r="B928" s="209"/>
      <c r="C928" s="208"/>
    </row>
    <row r="929" spans="1:3" ht="14.25">
      <c r="A929" s="223" t="s">
        <v>383</v>
      </c>
      <c r="B929" s="209"/>
      <c r="C929" s="208"/>
    </row>
    <row r="930" spans="1:3" ht="14.25">
      <c r="A930" s="223" t="s">
        <v>384</v>
      </c>
      <c r="B930" s="209"/>
      <c r="C930" s="208"/>
    </row>
    <row r="931" spans="1:3" ht="14.25">
      <c r="A931" s="223" t="s">
        <v>1084</v>
      </c>
      <c r="B931" s="209"/>
      <c r="C931" s="208"/>
    </row>
    <row r="932" spans="1:3" ht="14.25">
      <c r="A932" s="223" t="s">
        <v>1085</v>
      </c>
      <c r="B932" s="209"/>
      <c r="C932" s="208"/>
    </row>
    <row r="933" spans="1:3" ht="14.25">
      <c r="A933" s="223" t="s">
        <v>1086</v>
      </c>
      <c r="B933" s="209"/>
      <c r="C933" s="208"/>
    </row>
    <row r="934" spans="1:3" ht="14.25">
      <c r="A934" s="223" t="s">
        <v>1087</v>
      </c>
      <c r="B934" s="209"/>
      <c r="C934" s="208"/>
    </row>
    <row r="935" spans="1:3" ht="14.25">
      <c r="A935" s="223" t="s">
        <v>1088</v>
      </c>
      <c r="B935" s="209"/>
      <c r="C935" s="208"/>
    </row>
    <row r="936" spans="1:3" ht="14.25">
      <c r="A936" s="223" t="s">
        <v>1089</v>
      </c>
      <c r="B936" s="209">
        <v>200</v>
      </c>
      <c r="C936" s="208"/>
    </row>
    <row r="937" spans="1:3" ht="14.25">
      <c r="A937" s="223" t="s">
        <v>1090</v>
      </c>
      <c r="B937" s="85">
        <f>SUM(B938:B946)</f>
        <v>0</v>
      </c>
      <c r="C937" s="208"/>
    </row>
    <row r="938" spans="1:3" ht="14.25">
      <c r="A938" s="223" t="s">
        <v>382</v>
      </c>
      <c r="B938" s="209"/>
      <c r="C938" s="208"/>
    </row>
    <row r="939" spans="1:3" ht="14.25">
      <c r="A939" s="223" t="s">
        <v>383</v>
      </c>
      <c r="B939" s="209"/>
      <c r="C939" s="208"/>
    </row>
    <row r="940" spans="1:3" ht="14.25">
      <c r="A940" s="223" t="s">
        <v>384</v>
      </c>
      <c r="B940" s="209"/>
      <c r="C940" s="208"/>
    </row>
    <row r="941" spans="1:3" ht="14.25">
      <c r="A941" s="223" t="s">
        <v>1091</v>
      </c>
      <c r="B941" s="209"/>
      <c r="C941" s="208"/>
    </row>
    <row r="942" spans="1:3" ht="14.25">
      <c r="A942" s="223" t="s">
        <v>1092</v>
      </c>
      <c r="B942" s="209"/>
      <c r="C942" s="208"/>
    </row>
    <row r="943" spans="1:3" ht="14.25">
      <c r="A943" s="223" t="s">
        <v>1093</v>
      </c>
      <c r="B943" s="209"/>
      <c r="C943" s="208"/>
    </row>
    <row r="944" spans="1:3" ht="14.25">
      <c r="A944" s="223" t="s">
        <v>1094</v>
      </c>
      <c r="B944" s="209"/>
      <c r="C944" s="208"/>
    </row>
    <row r="945" spans="1:3" ht="14.25">
      <c r="A945" s="223" t="s">
        <v>1095</v>
      </c>
      <c r="B945" s="209"/>
      <c r="C945" s="208"/>
    </row>
    <row r="946" spans="1:3" ht="14.25">
      <c r="A946" s="223" t="s">
        <v>1096</v>
      </c>
      <c r="B946" s="209"/>
      <c r="C946" s="208"/>
    </row>
    <row r="947" spans="1:3" ht="14.25">
      <c r="A947" s="223" t="s">
        <v>1097</v>
      </c>
      <c r="B947" s="85">
        <f>SUM(B948:B951)</f>
        <v>3504</v>
      </c>
      <c r="C947" s="208"/>
    </row>
    <row r="948" spans="1:3" ht="14.25">
      <c r="A948" s="223" t="s">
        <v>1098</v>
      </c>
      <c r="B948" s="209">
        <v>1100</v>
      </c>
      <c r="C948" s="208"/>
    </row>
    <row r="949" spans="1:3" ht="14.25">
      <c r="A949" s="223" t="s">
        <v>1099</v>
      </c>
      <c r="B949" s="209">
        <v>1000</v>
      </c>
      <c r="C949" s="208"/>
    </row>
    <row r="950" spans="1:3" ht="14.25">
      <c r="A950" s="223" t="s">
        <v>1100</v>
      </c>
      <c r="B950" s="209"/>
      <c r="C950" s="208"/>
    </row>
    <row r="951" spans="1:3" ht="14.25">
      <c r="A951" s="223" t="s">
        <v>1101</v>
      </c>
      <c r="B951" s="209">
        <v>1404</v>
      </c>
      <c r="C951" s="208"/>
    </row>
    <row r="952" spans="1:3" ht="14.25">
      <c r="A952" s="223" t="s">
        <v>1102</v>
      </c>
      <c r="B952" s="85">
        <f>SUM(B953:B958)</f>
        <v>0</v>
      </c>
      <c r="C952" s="208"/>
    </row>
    <row r="953" spans="1:3" ht="14.25">
      <c r="A953" s="223" t="s">
        <v>382</v>
      </c>
      <c r="B953" s="209"/>
      <c r="C953" s="208"/>
    </row>
    <row r="954" spans="1:3" ht="14.25">
      <c r="A954" s="223" t="s">
        <v>383</v>
      </c>
      <c r="B954" s="209"/>
      <c r="C954" s="208"/>
    </row>
    <row r="955" spans="1:3" ht="14.25">
      <c r="A955" s="223" t="s">
        <v>384</v>
      </c>
      <c r="B955" s="209"/>
      <c r="C955" s="208"/>
    </row>
    <row r="956" spans="1:3" ht="14.25">
      <c r="A956" s="223" t="s">
        <v>1088</v>
      </c>
      <c r="B956" s="209"/>
      <c r="C956" s="208"/>
    </row>
    <row r="957" spans="1:3" ht="14.25">
      <c r="A957" s="223" t="s">
        <v>1103</v>
      </c>
      <c r="B957" s="209"/>
      <c r="C957" s="208"/>
    </row>
    <row r="958" spans="1:3" ht="14.25">
      <c r="A958" s="223" t="s">
        <v>1104</v>
      </c>
      <c r="B958" s="209"/>
      <c r="C958" s="208"/>
    </row>
    <row r="959" spans="1:3" ht="14.25">
      <c r="A959" s="223" t="s">
        <v>1105</v>
      </c>
      <c r="B959" s="85">
        <f>SUM(B960:B963)</f>
        <v>0</v>
      </c>
      <c r="C959" s="208"/>
    </row>
    <row r="960" spans="1:3" ht="14.25">
      <c r="A960" s="223" t="s">
        <v>1106</v>
      </c>
      <c r="B960" s="209"/>
      <c r="C960" s="208"/>
    </row>
    <row r="961" spans="1:3" ht="14.25">
      <c r="A961" s="223" t="s">
        <v>1107</v>
      </c>
      <c r="B961" s="209"/>
      <c r="C961" s="208"/>
    </row>
    <row r="962" spans="1:3" ht="14.25">
      <c r="A962" s="223" t="s">
        <v>1108</v>
      </c>
      <c r="B962" s="209"/>
      <c r="C962" s="208"/>
    </row>
    <row r="963" spans="1:3" ht="14.25">
      <c r="A963" s="223" t="s">
        <v>1109</v>
      </c>
      <c r="B963" s="209"/>
      <c r="C963" s="208"/>
    </row>
    <row r="964" spans="1:3" ht="14.25">
      <c r="A964" s="223" t="s">
        <v>1110</v>
      </c>
      <c r="B964" s="85">
        <f>SUM(B965:B966)</f>
        <v>0</v>
      </c>
      <c r="C964" s="208"/>
    </row>
    <row r="965" spans="1:3" ht="14.25">
      <c r="A965" s="223" t="s">
        <v>1111</v>
      </c>
      <c r="B965" s="209"/>
      <c r="C965" s="208"/>
    </row>
    <row r="966" spans="1:3" ht="14.25">
      <c r="A966" s="223" t="s">
        <v>1112</v>
      </c>
      <c r="B966" s="209"/>
      <c r="C966" s="208"/>
    </row>
    <row r="967" spans="1:3" ht="14.25">
      <c r="A967" s="223" t="s">
        <v>1113</v>
      </c>
      <c r="B967" s="209">
        <f>SUM(B968,B978,B994,B999,B1010,B1017,B1025)</f>
        <v>25169</v>
      </c>
      <c r="C967" s="208"/>
    </row>
    <row r="968" spans="1:3" ht="14.25">
      <c r="A968" s="223" t="s">
        <v>1114</v>
      </c>
      <c r="B968" s="85">
        <f>SUM(B969:B977)</f>
        <v>225</v>
      </c>
      <c r="C968" s="208"/>
    </row>
    <row r="969" spans="1:3" ht="14.25">
      <c r="A969" s="223" t="s">
        <v>382</v>
      </c>
      <c r="B969" s="209"/>
      <c r="C969" s="208"/>
    </row>
    <row r="970" spans="1:3" ht="14.25">
      <c r="A970" s="223" t="s">
        <v>383</v>
      </c>
      <c r="B970" s="209"/>
      <c r="C970" s="208"/>
    </row>
    <row r="971" spans="1:3" ht="14.25">
      <c r="A971" s="223" t="s">
        <v>384</v>
      </c>
      <c r="B971" s="209"/>
      <c r="C971" s="208"/>
    </row>
    <row r="972" spans="1:3" ht="14.25">
      <c r="A972" s="223" t="s">
        <v>1115</v>
      </c>
      <c r="B972" s="209"/>
      <c r="C972" s="208"/>
    </row>
    <row r="973" spans="1:3" ht="14.25">
      <c r="A973" s="223" t="s">
        <v>1116</v>
      </c>
      <c r="B973" s="209"/>
      <c r="C973" s="208"/>
    </row>
    <row r="974" spans="1:3" ht="14.25">
      <c r="A974" s="223" t="s">
        <v>1117</v>
      </c>
      <c r="B974" s="209"/>
      <c r="C974" s="208"/>
    </row>
    <row r="975" spans="1:3" ht="14.25">
      <c r="A975" s="223" t="s">
        <v>1118</v>
      </c>
      <c r="B975" s="209"/>
      <c r="C975" s="208"/>
    </row>
    <row r="976" spans="1:3" ht="14.25">
      <c r="A976" s="223" t="s">
        <v>1119</v>
      </c>
      <c r="B976" s="209"/>
      <c r="C976" s="208"/>
    </row>
    <row r="977" spans="1:3" ht="14.25">
      <c r="A977" s="223" t="s">
        <v>1120</v>
      </c>
      <c r="B977" s="209">
        <v>225</v>
      </c>
      <c r="C977" s="208"/>
    </row>
    <row r="978" spans="1:3" ht="14.25">
      <c r="A978" s="223" t="s">
        <v>1121</v>
      </c>
      <c r="B978" s="85">
        <f>SUM(B979:B993)</f>
        <v>0</v>
      </c>
      <c r="C978" s="208"/>
    </row>
    <row r="979" spans="1:3" ht="14.25">
      <c r="A979" s="223" t="s">
        <v>382</v>
      </c>
      <c r="B979" s="209"/>
      <c r="C979" s="208"/>
    </row>
    <row r="980" spans="1:3" ht="14.25">
      <c r="A980" s="223" t="s">
        <v>383</v>
      </c>
      <c r="B980" s="209"/>
      <c r="C980" s="208"/>
    </row>
    <row r="981" spans="1:3" ht="14.25">
      <c r="A981" s="223" t="s">
        <v>384</v>
      </c>
      <c r="B981" s="209"/>
      <c r="C981" s="208"/>
    </row>
    <row r="982" spans="1:3" ht="14.25">
      <c r="A982" s="223" t="s">
        <v>1122</v>
      </c>
      <c r="B982" s="209"/>
      <c r="C982" s="208"/>
    </row>
    <row r="983" spans="1:3" ht="14.25">
      <c r="A983" s="223" t="s">
        <v>1123</v>
      </c>
      <c r="B983" s="209"/>
      <c r="C983" s="208"/>
    </row>
    <row r="984" spans="1:3" ht="14.25">
      <c r="A984" s="223" t="s">
        <v>1124</v>
      </c>
      <c r="B984" s="209"/>
      <c r="C984" s="208"/>
    </row>
    <row r="985" spans="1:3" ht="14.25">
      <c r="A985" s="223" t="s">
        <v>1125</v>
      </c>
      <c r="B985" s="209"/>
      <c r="C985" s="208"/>
    </row>
    <row r="986" spans="1:3" ht="14.25">
      <c r="A986" s="223" t="s">
        <v>1126</v>
      </c>
      <c r="B986" s="209"/>
      <c r="C986" s="208"/>
    </row>
    <row r="987" spans="1:3" ht="14.25">
      <c r="A987" s="223" t="s">
        <v>1127</v>
      </c>
      <c r="B987" s="209"/>
      <c r="C987" s="208"/>
    </row>
    <row r="988" spans="1:3" ht="14.25">
      <c r="A988" s="223" t="s">
        <v>1128</v>
      </c>
      <c r="B988" s="209"/>
      <c r="C988" s="208"/>
    </row>
    <row r="989" spans="1:3" ht="14.25">
      <c r="A989" s="223" t="s">
        <v>1129</v>
      </c>
      <c r="B989" s="209"/>
      <c r="C989" s="208"/>
    </row>
    <row r="990" spans="1:3" ht="14.25">
      <c r="A990" s="223" t="s">
        <v>1130</v>
      </c>
      <c r="B990" s="209"/>
      <c r="C990" s="208"/>
    </row>
    <row r="991" spans="1:3" ht="14.25">
      <c r="A991" s="223" t="s">
        <v>1131</v>
      </c>
      <c r="B991" s="209"/>
      <c r="C991" s="208"/>
    </row>
    <row r="992" spans="1:3" ht="14.25">
      <c r="A992" s="223" t="s">
        <v>1132</v>
      </c>
      <c r="B992" s="209"/>
      <c r="C992" s="208"/>
    </row>
    <row r="993" spans="1:3" ht="14.25">
      <c r="A993" s="223" t="s">
        <v>1133</v>
      </c>
      <c r="B993" s="209"/>
      <c r="C993" s="208"/>
    </row>
    <row r="994" spans="1:3" ht="14.25">
      <c r="A994" s="223" t="s">
        <v>1134</v>
      </c>
      <c r="B994" s="85">
        <f>SUM(B995:B998)</f>
        <v>0</v>
      </c>
      <c r="C994" s="208"/>
    </row>
    <row r="995" spans="1:3" ht="14.25">
      <c r="A995" s="223" t="s">
        <v>382</v>
      </c>
      <c r="B995" s="209"/>
      <c r="C995" s="208"/>
    </row>
    <row r="996" spans="1:3" ht="14.25">
      <c r="A996" s="223" t="s">
        <v>383</v>
      </c>
      <c r="B996" s="209"/>
      <c r="C996" s="208"/>
    </row>
    <row r="997" spans="1:3" ht="14.25">
      <c r="A997" s="223" t="s">
        <v>384</v>
      </c>
      <c r="B997" s="209"/>
      <c r="C997" s="208"/>
    </row>
    <row r="998" spans="1:3" ht="14.25">
      <c r="A998" s="223" t="s">
        <v>1135</v>
      </c>
      <c r="B998" s="209"/>
      <c r="C998" s="208"/>
    </row>
    <row r="999" spans="1:3" ht="14.25">
      <c r="A999" s="223" t="s">
        <v>1136</v>
      </c>
      <c r="B999" s="85">
        <f>SUM(B1000:B1009)</f>
        <v>435</v>
      </c>
      <c r="C999" s="208"/>
    </row>
    <row r="1000" spans="1:3" ht="14.25">
      <c r="A1000" s="223" t="s">
        <v>382</v>
      </c>
      <c r="B1000" s="209">
        <v>285</v>
      </c>
      <c r="C1000" s="208"/>
    </row>
    <row r="1001" spans="1:3" ht="14.25">
      <c r="A1001" s="223" t="s">
        <v>383</v>
      </c>
      <c r="B1001" s="209">
        <v>150</v>
      </c>
      <c r="C1001" s="208"/>
    </row>
    <row r="1002" spans="1:3" ht="14.25">
      <c r="A1002" s="223" t="s">
        <v>384</v>
      </c>
      <c r="B1002" s="209"/>
      <c r="C1002" s="208"/>
    </row>
    <row r="1003" spans="1:3" ht="14.25">
      <c r="A1003" s="223" t="s">
        <v>1137</v>
      </c>
      <c r="B1003" s="209"/>
      <c r="C1003" s="208"/>
    </row>
    <row r="1004" spans="1:3" ht="14.25">
      <c r="A1004" s="223" t="s">
        <v>1138</v>
      </c>
      <c r="B1004" s="209"/>
      <c r="C1004" s="208"/>
    </row>
    <row r="1005" spans="1:3" ht="14.25">
      <c r="A1005" s="223" t="s">
        <v>1139</v>
      </c>
      <c r="B1005" s="209"/>
      <c r="C1005" s="208"/>
    </row>
    <row r="1006" spans="1:3" ht="14.25">
      <c r="A1006" s="223" t="s">
        <v>1140</v>
      </c>
      <c r="B1006" s="209"/>
      <c r="C1006" s="208"/>
    </row>
    <row r="1007" spans="1:3" ht="14.25">
      <c r="A1007" s="223" t="s">
        <v>1141</v>
      </c>
      <c r="B1007" s="209"/>
      <c r="C1007" s="208"/>
    </row>
    <row r="1008" spans="1:3" ht="14.25">
      <c r="A1008" s="223" t="s">
        <v>391</v>
      </c>
      <c r="B1008" s="209"/>
      <c r="C1008" s="208"/>
    </row>
    <row r="1009" spans="1:3" ht="14.25">
      <c r="A1009" s="223" t="s">
        <v>1142</v>
      </c>
      <c r="B1009" s="209"/>
      <c r="C1009" s="208"/>
    </row>
    <row r="1010" spans="1:3" ht="14.25">
      <c r="A1010" s="223" t="s">
        <v>1143</v>
      </c>
      <c r="B1010" s="85">
        <f>SUM(B1011:B1016)</f>
        <v>0</v>
      </c>
      <c r="C1010" s="208"/>
    </row>
    <row r="1011" spans="1:3" ht="14.25">
      <c r="A1011" s="223" t="s">
        <v>382</v>
      </c>
      <c r="B1011" s="209"/>
      <c r="C1011" s="208"/>
    </row>
    <row r="1012" spans="1:3" ht="14.25">
      <c r="A1012" s="223" t="s">
        <v>383</v>
      </c>
      <c r="B1012" s="209"/>
      <c r="C1012" s="208"/>
    </row>
    <row r="1013" spans="1:3" ht="14.25">
      <c r="A1013" s="223" t="s">
        <v>384</v>
      </c>
      <c r="B1013" s="209"/>
      <c r="C1013" s="208"/>
    </row>
    <row r="1014" spans="1:3" ht="14.25">
      <c r="A1014" s="223" t="s">
        <v>1144</v>
      </c>
      <c r="B1014" s="209"/>
      <c r="C1014" s="208"/>
    </row>
    <row r="1015" spans="1:3" ht="14.25">
      <c r="A1015" s="223" t="s">
        <v>1145</v>
      </c>
      <c r="B1015" s="209"/>
      <c r="C1015" s="208"/>
    </row>
    <row r="1016" spans="1:3" ht="14.25">
      <c r="A1016" s="223" t="s">
        <v>1146</v>
      </c>
      <c r="B1016" s="209"/>
      <c r="C1016" s="208"/>
    </row>
    <row r="1017" spans="1:3" ht="14.25">
      <c r="A1017" s="223" t="s">
        <v>1147</v>
      </c>
      <c r="B1017" s="85">
        <f>SUM(B1018:B1024)</f>
        <v>24509</v>
      </c>
      <c r="C1017" s="208"/>
    </row>
    <row r="1018" spans="1:3" ht="14.25">
      <c r="A1018" s="223" t="s">
        <v>382</v>
      </c>
      <c r="B1018" s="209"/>
      <c r="C1018" s="208"/>
    </row>
    <row r="1019" spans="1:3" ht="14.25">
      <c r="A1019" s="223" t="s">
        <v>383</v>
      </c>
      <c r="B1019" s="209"/>
      <c r="C1019" s="208"/>
    </row>
    <row r="1020" spans="1:3" ht="14.25">
      <c r="A1020" s="223" t="s">
        <v>384</v>
      </c>
      <c r="B1020" s="209"/>
      <c r="C1020" s="208"/>
    </row>
    <row r="1021" spans="1:3" ht="14.25">
      <c r="A1021" s="223" t="s">
        <v>1148</v>
      </c>
      <c r="B1021" s="209"/>
      <c r="C1021" s="208"/>
    </row>
    <row r="1022" spans="1:3" ht="14.25">
      <c r="A1022" s="223" t="s">
        <v>1149</v>
      </c>
      <c r="B1022" s="209"/>
      <c r="C1022" s="208"/>
    </row>
    <row r="1023" spans="1:3" ht="14.25">
      <c r="A1023" s="223" t="s">
        <v>1150</v>
      </c>
      <c r="B1023" s="209"/>
      <c r="C1023" s="208"/>
    </row>
    <row r="1024" spans="1:3" ht="14.25">
      <c r="A1024" s="223" t="s">
        <v>1151</v>
      </c>
      <c r="B1024" s="209">
        <v>24509</v>
      </c>
      <c r="C1024" s="208"/>
    </row>
    <row r="1025" spans="1:3" ht="14.25">
      <c r="A1025" s="223" t="s">
        <v>1152</v>
      </c>
      <c r="B1025" s="85">
        <f>SUM(B1026:B1030)</f>
        <v>0</v>
      </c>
      <c r="C1025" s="208"/>
    </row>
    <row r="1026" spans="1:3" ht="14.25">
      <c r="A1026" s="223" t="s">
        <v>1153</v>
      </c>
      <c r="B1026" s="209"/>
      <c r="C1026" s="208"/>
    </row>
    <row r="1027" spans="1:3" ht="14.25">
      <c r="A1027" s="223" t="s">
        <v>1154</v>
      </c>
      <c r="B1027" s="209"/>
      <c r="C1027" s="208"/>
    </row>
    <row r="1028" spans="1:3" ht="14.25">
      <c r="A1028" s="223" t="s">
        <v>1155</v>
      </c>
      <c r="B1028" s="209"/>
      <c r="C1028" s="208"/>
    </row>
    <row r="1029" spans="1:3" ht="14.25">
      <c r="A1029" s="223" t="s">
        <v>1156</v>
      </c>
      <c r="B1029" s="209"/>
      <c r="C1029" s="208"/>
    </row>
    <row r="1030" spans="1:3" ht="14.25">
      <c r="A1030" s="223" t="s">
        <v>1157</v>
      </c>
      <c r="B1030" s="209"/>
      <c r="C1030" s="208"/>
    </row>
    <row r="1031" spans="1:3" ht="14.25">
      <c r="A1031" s="223" t="s">
        <v>1158</v>
      </c>
      <c r="B1031" s="209">
        <f>SUM(B1032,B1042,B1048)</f>
        <v>4719</v>
      </c>
      <c r="C1031" s="208"/>
    </row>
    <row r="1032" spans="1:3" ht="14.25">
      <c r="A1032" s="223" t="s">
        <v>1159</v>
      </c>
      <c r="B1032" s="85">
        <f>SUM(B1033:B1041)</f>
        <v>4186</v>
      </c>
      <c r="C1032" s="208"/>
    </row>
    <row r="1033" spans="1:3" ht="14.25">
      <c r="A1033" s="223" t="s">
        <v>382</v>
      </c>
      <c r="B1033" s="209">
        <v>661</v>
      </c>
      <c r="C1033" s="208"/>
    </row>
    <row r="1034" spans="1:3" ht="14.25">
      <c r="A1034" s="223" t="s">
        <v>383</v>
      </c>
      <c r="B1034" s="209">
        <v>1025</v>
      </c>
      <c r="C1034" s="208"/>
    </row>
    <row r="1035" spans="1:3" ht="14.25">
      <c r="A1035" s="223" t="s">
        <v>384</v>
      </c>
      <c r="B1035" s="209"/>
      <c r="C1035" s="208"/>
    </row>
    <row r="1036" spans="1:3" ht="14.25">
      <c r="A1036" s="223" t="s">
        <v>1160</v>
      </c>
      <c r="B1036" s="209"/>
      <c r="C1036" s="208"/>
    </row>
    <row r="1037" spans="1:3" ht="14.25">
      <c r="A1037" s="223" t="s">
        <v>1161</v>
      </c>
      <c r="B1037" s="209"/>
      <c r="C1037" s="208"/>
    </row>
    <row r="1038" spans="1:3" ht="14.25">
      <c r="A1038" s="223" t="s">
        <v>1162</v>
      </c>
      <c r="B1038" s="209"/>
      <c r="C1038" s="208"/>
    </row>
    <row r="1039" spans="1:3" ht="14.25">
      <c r="A1039" s="223" t="s">
        <v>1163</v>
      </c>
      <c r="B1039" s="209"/>
      <c r="C1039" s="208"/>
    </row>
    <row r="1040" spans="1:3" ht="14.25">
      <c r="A1040" s="223" t="s">
        <v>391</v>
      </c>
      <c r="B1040" s="209"/>
      <c r="C1040" s="208"/>
    </row>
    <row r="1041" spans="1:3" ht="14.25">
      <c r="A1041" s="223" t="s">
        <v>1164</v>
      </c>
      <c r="B1041" s="209">
        <v>2500</v>
      </c>
      <c r="C1041" s="208"/>
    </row>
    <row r="1042" spans="1:3" ht="14.25">
      <c r="A1042" s="223" t="s">
        <v>1165</v>
      </c>
      <c r="B1042" s="85">
        <f>SUM(B1043:B1047)</f>
        <v>533</v>
      </c>
      <c r="C1042" s="208"/>
    </row>
    <row r="1043" spans="1:3" ht="14.25">
      <c r="A1043" s="223" t="s">
        <v>382</v>
      </c>
      <c r="B1043" s="209"/>
      <c r="C1043" s="208"/>
    </row>
    <row r="1044" spans="1:3" ht="14.25">
      <c r="A1044" s="223" t="s">
        <v>383</v>
      </c>
      <c r="B1044" s="209"/>
      <c r="C1044" s="208"/>
    </row>
    <row r="1045" spans="1:3" ht="14.25">
      <c r="A1045" s="223" t="s">
        <v>384</v>
      </c>
      <c r="B1045" s="209"/>
      <c r="C1045" s="208"/>
    </row>
    <row r="1046" spans="1:3" ht="14.25">
      <c r="A1046" s="223" t="s">
        <v>1166</v>
      </c>
      <c r="B1046" s="209"/>
      <c r="C1046" s="208"/>
    </row>
    <row r="1047" spans="1:3" ht="14.25">
      <c r="A1047" s="223" t="s">
        <v>1167</v>
      </c>
      <c r="B1047" s="209">
        <v>533</v>
      </c>
      <c r="C1047" s="208"/>
    </row>
    <row r="1048" spans="1:3" ht="14.25">
      <c r="A1048" s="223" t="s">
        <v>1168</v>
      </c>
      <c r="B1048" s="85">
        <f>SUM(B1049:B1050)</f>
        <v>0</v>
      </c>
      <c r="C1048" s="208"/>
    </row>
    <row r="1049" spans="1:3" ht="14.25">
      <c r="A1049" s="223" t="s">
        <v>1169</v>
      </c>
      <c r="B1049" s="209"/>
      <c r="C1049" s="208"/>
    </row>
    <row r="1050" spans="1:3" ht="14.25">
      <c r="A1050" s="223" t="s">
        <v>1170</v>
      </c>
      <c r="B1050" s="209"/>
      <c r="C1050" s="208"/>
    </row>
    <row r="1051" spans="1:3" ht="14.25">
      <c r="A1051" s="223" t="s">
        <v>1171</v>
      </c>
      <c r="B1051" s="209">
        <f>SUM(B1052,B1059,B1069,B1075,B1078)</f>
        <v>0</v>
      </c>
      <c r="C1051" s="208"/>
    </row>
    <row r="1052" spans="1:3" ht="14.25">
      <c r="A1052" s="223" t="s">
        <v>1172</v>
      </c>
      <c r="B1052" s="85">
        <f>SUM(B1053:B1058)</f>
        <v>0</v>
      </c>
      <c r="C1052" s="208"/>
    </row>
    <row r="1053" spans="1:3" ht="14.25">
      <c r="A1053" s="223" t="s">
        <v>382</v>
      </c>
      <c r="B1053" s="209"/>
      <c r="C1053" s="208"/>
    </row>
    <row r="1054" spans="1:3" ht="14.25">
      <c r="A1054" s="223" t="s">
        <v>383</v>
      </c>
      <c r="B1054" s="209"/>
      <c r="C1054" s="208"/>
    </row>
    <row r="1055" spans="1:3" ht="14.25">
      <c r="A1055" s="223" t="s">
        <v>384</v>
      </c>
      <c r="B1055" s="209"/>
      <c r="C1055" s="208"/>
    </row>
    <row r="1056" spans="1:3" ht="14.25">
      <c r="A1056" s="223" t="s">
        <v>1173</v>
      </c>
      <c r="B1056" s="209"/>
      <c r="C1056" s="208"/>
    </row>
    <row r="1057" spans="1:3" ht="14.25">
      <c r="A1057" s="223" t="s">
        <v>391</v>
      </c>
      <c r="B1057" s="209"/>
      <c r="C1057" s="208"/>
    </row>
    <row r="1058" spans="1:3" ht="14.25">
      <c r="A1058" s="223" t="s">
        <v>1174</v>
      </c>
      <c r="B1058" s="209"/>
      <c r="C1058" s="208"/>
    </row>
    <row r="1059" spans="1:3" ht="14.25">
      <c r="A1059" s="223" t="s">
        <v>1175</v>
      </c>
      <c r="B1059" s="85">
        <f>SUM(B1060:B1068)</f>
        <v>0</v>
      </c>
      <c r="C1059" s="208"/>
    </row>
    <row r="1060" spans="1:3" ht="14.25">
      <c r="A1060" s="223" t="s">
        <v>1176</v>
      </c>
      <c r="B1060" s="209"/>
      <c r="C1060" s="208"/>
    </row>
    <row r="1061" spans="1:3" ht="14.25">
      <c r="A1061" s="223" t="s">
        <v>1177</v>
      </c>
      <c r="B1061" s="209"/>
      <c r="C1061" s="208"/>
    </row>
    <row r="1062" spans="1:3" ht="14.25">
      <c r="A1062" s="223" t="s">
        <v>1178</v>
      </c>
      <c r="B1062" s="209"/>
      <c r="C1062" s="208"/>
    </row>
    <row r="1063" spans="1:3" ht="14.25">
      <c r="A1063" s="223" t="s">
        <v>1179</v>
      </c>
      <c r="B1063" s="209"/>
      <c r="C1063" s="208"/>
    </row>
    <row r="1064" spans="1:3" ht="14.25">
      <c r="A1064" s="223" t="s">
        <v>1180</v>
      </c>
      <c r="B1064" s="209"/>
      <c r="C1064" s="208"/>
    </row>
    <row r="1065" spans="1:3" ht="14.25">
      <c r="A1065" s="223" t="s">
        <v>1181</v>
      </c>
      <c r="B1065" s="209"/>
      <c r="C1065" s="208"/>
    </row>
    <row r="1066" spans="1:3" ht="14.25">
      <c r="A1066" s="223" t="s">
        <v>1182</v>
      </c>
      <c r="B1066" s="209"/>
      <c r="C1066" s="208"/>
    </row>
    <row r="1067" spans="1:3" ht="14.25">
      <c r="A1067" s="223" t="s">
        <v>1183</v>
      </c>
      <c r="B1067" s="209"/>
      <c r="C1067" s="208"/>
    </row>
    <row r="1068" spans="1:3" ht="14.25">
      <c r="A1068" s="223" t="s">
        <v>1184</v>
      </c>
      <c r="B1068" s="209"/>
      <c r="C1068" s="208"/>
    </row>
    <row r="1069" spans="1:3" ht="14.25">
      <c r="A1069" s="223" t="s">
        <v>1185</v>
      </c>
      <c r="B1069" s="85">
        <f>SUM(B1070:B1074)</f>
        <v>0</v>
      </c>
      <c r="C1069" s="208"/>
    </row>
    <row r="1070" spans="1:3" ht="14.25">
      <c r="A1070" s="223" t="s">
        <v>1186</v>
      </c>
      <c r="B1070" s="209"/>
      <c r="C1070" s="208"/>
    </row>
    <row r="1071" spans="1:3" ht="14.25">
      <c r="A1071" s="206" t="s">
        <v>1187</v>
      </c>
      <c r="B1071" s="209"/>
      <c r="C1071" s="208"/>
    </row>
    <row r="1072" spans="1:3" ht="14.25">
      <c r="A1072" s="223" t="s">
        <v>1188</v>
      </c>
      <c r="B1072" s="209"/>
      <c r="C1072" s="208"/>
    </row>
    <row r="1073" spans="1:3" ht="14.25">
      <c r="A1073" s="223" t="s">
        <v>1189</v>
      </c>
      <c r="B1073" s="209"/>
      <c r="C1073" s="208"/>
    </row>
    <row r="1074" spans="1:3" ht="14.25">
      <c r="A1074" s="223" t="s">
        <v>1190</v>
      </c>
      <c r="B1074" s="209"/>
      <c r="C1074" s="208"/>
    </row>
    <row r="1075" spans="1:3" ht="14.25">
      <c r="A1075" s="223" t="s">
        <v>1191</v>
      </c>
      <c r="B1075" s="85">
        <f>SUM(B1076:B1077)</f>
        <v>0</v>
      </c>
      <c r="C1075" s="208"/>
    </row>
    <row r="1076" spans="1:3" ht="14.25">
      <c r="A1076" s="223" t="s">
        <v>1192</v>
      </c>
      <c r="B1076" s="209"/>
      <c r="C1076" s="208"/>
    </row>
    <row r="1077" spans="1:3" ht="14.25">
      <c r="A1077" s="223" t="s">
        <v>1193</v>
      </c>
      <c r="B1077" s="209"/>
      <c r="C1077" s="208"/>
    </row>
    <row r="1078" spans="1:3" ht="14.25">
      <c r="A1078" s="223" t="s">
        <v>1194</v>
      </c>
      <c r="B1078" s="85">
        <f>SUM(B1079,B1080)</f>
        <v>0</v>
      </c>
      <c r="C1078" s="208"/>
    </row>
    <row r="1079" spans="1:3" ht="14.25">
      <c r="A1079" s="223" t="s">
        <v>1195</v>
      </c>
      <c r="B1079" s="209"/>
      <c r="C1079" s="208"/>
    </row>
    <row r="1080" spans="1:3" ht="14.25">
      <c r="A1080" s="223" t="s">
        <v>1196</v>
      </c>
      <c r="B1080" s="209"/>
      <c r="C1080" s="208"/>
    </row>
    <row r="1081" spans="1:3" ht="14.25">
      <c r="A1081" s="223" t="s">
        <v>1197</v>
      </c>
      <c r="B1081" s="209">
        <f>SUM(B1082:B1090)</f>
        <v>0</v>
      </c>
      <c r="C1081" s="208"/>
    </row>
    <row r="1082" spans="1:3" ht="14.25">
      <c r="A1082" s="223" t="s">
        <v>1198</v>
      </c>
      <c r="B1082" s="209"/>
      <c r="C1082" s="208"/>
    </row>
    <row r="1083" spans="1:3" ht="14.25">
      <c r="A1083" s="223" t="s">
        <v>1199</v>
      </c>
      <c r="B1083" s="209"/>
      <c r="C1083" s="208"/>
    </row>
    <row r="1084" spans="1:3" ht="14.25">
      <c r="A1084" s="223" t="s">
        <v>1200</v>
      </c>
      <c r="B1084" s="209"/>
      <c r="C1084" s="208"/>
    </row>
    <row r="1085" spans="1:3" ht="14.25">
      <c r="A1085" s="223" t="s">
        <v>1201</v>
      </c>
      <c r="B1085" s="209"/>
      <c r="C1085" s="208"/>
    </row>
    <row r="1086" spans="1:3" ht="14.25">
      <c r="A1086" s="223" t="s">
        <v>1202</v>
      </c>
      <c r="B1086" s="209"/>
      <c r="C1086" s="208"/>
    </row>
    <row r="1087" spans="1:3" ht="14.25">
      <c r="A1087" s="223" t="s">
        <v>1203</v>
      </c>
      <c r="B1087" s="209"/>
      <c r="C1087" s="208"/>
    </row>
    <row r="1088" spans="1:3" ht="14.25">
      <c r="A1088" s="223" t="s">
        <v>1204</v>
      </c>
      <c r="B1088" s="209"/>
      <c r="C1088" s="208"/>
    </row>
    <row r="1089" spans="1:3" ht="14.25">
      <c r="A1089" s="223" t="s">
        <v>1205</v>
      </c>
      <c r="B1089" s="209"/>
      <c r="C1089" s="208"/>
    </row>
    <row r="1090" spans="1:3" ht="14.25">
      <c r="A1090" s="223" t="s">
        <v>1206</v>
      </c>
      <c r="B1090" s="209"/>
      <c r="C1090" s="208"/>
    </row>
    <row r="1091" spans="1:3" ht="14.25">
      <c r="A1091" s="223" t="s">
        <v>1207</v>
      </c>
      <c r="B1091" s="209">
        <f>SUM(B1092,B1119,B1134)</f>
        <v>7771</v>
      </c>
      <c r="C1091" s="208"/>
    </row>
    <row r="1092" spans="1:3" ht="14.25">
      <c r="A1092" s="223" t="s">
        <v>1208</v>
      </c>
      <c r="B1092" s="85">
        <f>SUM(B1093:B1118)</f>
        <v>7686</v>
      </c>
      <c r="C1092" s="208"/>
    </row>
    <row r="1093" spans="1:3" ht="14.25">
      <c r="A1093" s="223" t="s">
        <v>382</v>
      </c>
      <c r="B1093" s="209">
        <v>883</v>
      </c>
      <c r="C1093" s="208"/>
    </row>
    <row r="1094" spans="1:3" ht="14.25">
      <c r="A1094" s="223" t="s">
        <v>383</v>
      </c>
      <c r="B1094" s="209">
        <v>2350</v>
      </c>
      <c r="C1094" s="208"/>
    </row>
    <row r="1095" spans="1:3" ht="14.25">
      <c r="A1095" s="223" t="s">
        <v>384</v>
      </c>
      <c r="B1095" s="209"/>
      <c r="C1095" s="208"/>
    </row>
    <row r="1096" spans="1:3" ht="14.25">
      <c r="A1096" s="223" t="s">
        <v>1209</v>
      </c>
      <c r="B1096" s="209"/>
      <c r="C1096" s="208"/>
    </row>
    <row r="1097" spans="1:3" ht="14.25">
      <c r="A1097" s="223" t="s">
        <v>1210</v>
      </c>
      <c r="B1097" s="209">
        <v>1953</v>
      </c>
      <c r="C1097" s="208"/>
    </row>
    <row r="1098" spans="1:3" ht="14.25">
      <c r="A1098" s="223" t="s">
        <v>1211</v>
      </c>
      <c r="B1098" s="209"/>
      <c r="C1098" s="208"/>
    </row>
    <row r="1099" spans="1:3" ht="14.25">
      <c r="A1099" s="223" t="s">
        <v>1212</v>
      </c>
      <c r="B1099" s="209"/>
      <c r="C1099" s="208"/>
    </row>
    <row r="1100" spans="1:3" ht="14.25">
      <c r="A1100" s="223" t="s">
        <v>1213</v>
      </c>
      <c r="B1100" s="209"/>
      <c r="C1100" s="208"/>
    </row>
    <row r="1101" spans="1:3" ht="14.25">
      <c r="A1101" s="223" t="s">
        <v>1214</v>
      </c>
      <c r="B1101" s="209"/>
      <c r="C1101" s="208"/>
    </row>
    <row r="1102" spans="1:3" ht="14.25">
      <c r="A1102" s="223" t="s">
        <v>1215</v>
      </c>
      <c r="B1102" s="209"/>
      <c r="C1102" s="208"/>
    </row>
    <row r="1103" spans="1:3" ht="14.25">
      <c r="A1103" s="223" t="s">
        <v>1216</v>
      </c>
      <c r="B1103" s="209">
        <v>1000</v>
      </c>
      <c r="C1103" s="208"/>
    </row>
    <row r="1104" spans="1:3" ht="14.25">
      <c r="A1104" s="223" t="s">
        <v>1217</v>
      </c>
      <c r="B1104" s="209"/>
      <c r="C1104" s="208"/>
    </row>
    <row r="1105" spans="1:3" ht="14.25">
      <c r="A1105" s="223" t="s">
        <v>1218</v>
      </c>
      <c r="B1105" s="209"/>
      <c r="C1105" s="208"/>
    </row>
    <row r="1106" spans="1:3" ht="14.25">
      <c r="A1106" s="223" t="s">
        <v>1219</v>
      </c>
      <c r="B1106" s="209"/>
      <c r="C1106" s="208"/>
    </row>
    <row r="1107" spans="1:3" ht="14.25">
      <c r="A1107" s="223" t="s">
        <v>1220</v>
      </c>
      <c r="B1107" s="209"/>
      <c r="C1107" s="208"/>
    </row>
    <row r="1108" spans="1:3" ht="14.25">
      <c r="A1108" s="223" t="s">
        <v>1221</v>
      </c>
      <c r="B1108" s="209"/>
      <c r="C1108" s="208"/>
    </row>
    <row r="1109" spans="1:3" ht="14.25">
      <c r="A1109" s="223" t="s">
        <v>1222</v>
      </c>
      <c r="B1109" s="209"/>
      <c r="C1109" s="208"/>
    </row>
    <row r="1110" spans="1:3" ht="14.25">
      <c r="A1110" s="223" t="s">
        <v>1223</v>
      </c>
      <c r="B1110" s="209"/>
      <c r="C1110" s="208"/>
    </row>
    <row r="1111" spans="1:3" ht="14.25">
      <c r="A1111" s="223" t="s">
        <v>1224</v>
      </c>
      <c r="B1111" s="209"/>
      <c r="C1111" s="208"/>
    </row>
    <row r="1112" spans="1:3" ht="14.25">
      <c r="A1112" s="223" t="s">
        <v>1225</v>
      </c>
      <c r="B1112" s="209"/>
      <c r="C1112" s="208"/>
    </row>
    <row r="1113" spans="1:3" ht="14.25">
      <c r="A1113" s="223" t="s">
        <v>1226</v>
      </c>
      <c r="B1113" s="209"/>
      <c r="C1113" s="208"/>
    </row>
    <row r="1114" spans="1:3" ht="14.25">
      <c r="A1114" s="223" t="s">
        <v>1227</v>
      </c>
      <c r="B1114" s="209"/>
      <c r="C1114" s="208"/>
    </row>
    <row r="1115" spans="1:3" ht="14.25">
      <c r="A1115" s="223" t="s">
        <v>1228</v>
      </c>
      <c r="B1115" s="209"/>
      <c r="C1115" s="208"/>
    </row>
    <row r="1116" spans="1:3" ht="14.25">
      <c r="A1116" s="223" t="s">
        <v>1229</v>
      </c>
      <c r="B1116" s="209"/>
      <c r="C1116" s="208"/>
    </row>
    <row r="1117" spans="1:3" ht="14.25">
      <c r="A1117" s="223" t="s">
        <v>391</v>
      </c>
      <c r="B1117" s="209"/>
      <c r="C1117" s="208"/>
    </row>
    <row r="1118" spans="1:3" ht="14.25">
      <c r="A1118" s="223" t="s">
        <v>1230</v>
      </c>
      <c r="B1118" s="209">
        <v>1500</v>
      </c>
      <c r="C1118" s="208"/>
    </row>
    <row r="1119" spans="1:3" ht="14.25">
      <c r="A1119" s="223" t="s">
        <v>1231</v>
      </c>
      <c r="B1119" s="85">
        <f>SUM(B1120:B1134)</f>
        <v>85</v>
      </c>
      <c r="C1119" s="208"/>
    </row>
    <row r="1120" spans="1:3" ht="14.25">
      <c r="A1120" s="223" t="s">
        <v>382</v>
      </c>
      <c r="B1120" s="209"/>
      <c r="C1120" s="208"/>
    </row>
    <row r="1121" spans="1:3" ht="14.25">
      <c r="A1121" s="223" t="s">
        <v>383</v>
      </c>
      <c r="B1121" s="209">
        <v>85</v>
      </c>
      <c r="C1121" s="208"/>
    </row>
    <row r="1122" spans="1:3" ht="14.25">
      <c r="A1122" s="223" t="s">
        <v>384</v>
      </c>
      <c r="B1122" s="209"/>
      <c r="C1122" s="208"/>
    </row>
    <row r="1123" spans="1:3" ht="14.25">
      <c r="A1123" s="223" t="s">
        <v>1232</v>
      </c>
      <c r="B1123" s="209"/>
      <c r="C1123" s="208"/>
    </row>
    <row r="1124" spans="1:3" ht="14.25">
      <c r="A1124" s="223" t="s">
        <v>1233</v>
      </c>
      <c r="B1124" s="209"/>
      <c r="C1124" s="208"/>
    </row>
    <row r="1125" spans="1:3" ht="14.25">
      <c r="A1125" s="223" t="s">
        <v>1234</v>
      </c>
      <c r="B1125" s="209"/>
      <c r="C1125" s="208"/>
    </row>
    <row r="1126" spans="1:3" ht="14.25">
      <c r="A1126" s="223" t="s">
        <v>1235</v>
      </c>
      <c r="B1126" s="209"/>
      <c r="C1126" s="208"/>
    </row>
    <row r="1127" spans="1:3" ht="14.25">
      <c r="A1127" s="223" t="s">
        <v>1236</v>
      </c>
      <c r="B1127" s="209"/>
      <c r="C1127" s="208"/>
    </row>
    <row r="1128" spans="1:3" ht="14.25">
      <c r="A1128" s="223" t="s">
        <v>1237</v>
      </c>
      <c r="B1128" s="209"/>
      <c r="C1128" s="208"/>
    </row>
    <row r="1129" spans="1:3" ht="14.25">
      <c r="A1129" s="223" t="s">
        <v>1238</v>
      </c>
      <c r="B1129" s="209"/>
      <c r="C1129" s="208"/>
    </row>
    <row r="1130" spans="1:3" ht="14.25">
      <c r="A1130" s="223" t="s">
        <v>1239</v>
      </c>
      <c r="B1130" s="209"/>
      <c r="C1130" s="208"/>
    </row>
    <row r="1131" spans="1:3" ht="14.25">
      <c r="A1131" s="223" t="s">
        <v>1240</v>
      </c>
      <c r="B1131" s="209"/>
      <c r="C1131" s="208"/>
    </row>
    <row r="1132" spans="1:3" ht="14.25">
      <c r="A1132" s="223" t="s">
        <v>1241</v>
      </c>
      <c r="B1132" s="209"/>
      <c r="C1132" s="208"/>
    </row>
    <row r="1133" spans="1:3" ht="14.25">
      <c r="A1133" s="223" t="s">
        <v>1242</v>
      </c>
      <c r="B1133" s="209"/>
      <c r="C1133" s="208"/>
    </row>
    <row r="1134" spans="1:3" ht="14.25">
      <c r="A1134" s="223" t="s">
        <v>1243</v>
      </c>
      <c r="B1134" s="209"/>
      <c r="C1134" s="208"/>
    </row>
    <row r="1135" spans="1:3" ht="14.25">
      <c r="A1135" s="223" t="s">
        <v>1244</v>
      </c>
      <c r="B1135" s="209">
        <f>SUM(B1136,B1147,B1151)</f>
        <v>20765</v>
      </c>
      <c r="C1135" s="208"/>
    </row>
    <row r="1136" spans="1:3" ht="14.25">
      <c r="A1136" s="223" t="s">
        <v>1245</v>
      </c>
      <c r="B1136" s="85">
        <f>SUM(B1137:B1146)</f>
        <v>9965</v>
      </c>
      <c r="C1136" s="208"/>
    </row>
    <row r="1137" spans="1:3" ht="14.25">
      <c r="A1137" s="223" t="s">
        <v>1246</v>
      </c>
      <c r="B1137" s="209"/>
      <c r="C1137" s="208"/>
    </row>
    <row r="1138" spans="1:3" ht="14.25">
      <c r="A1138" s="223" t="s">
        <v>1247</v>
      </c>
      <c r="B1138" s="209">
        <v>500</v>
      </c>
      <c r="C1138" s="208"/>
    </row>
    <row r="1139" spans="1:3" ht="14.25">
      <c r="A1139" s="223" t="s">
        <v>1248</v>
      </c>
      <c r="B1139" s="209">
        <v>1500</v>
      </c>
      <c r="C1139" s="208"/>
    </row>
    <row r="1140" spans="1:3" ht="14.25">
      <c r="A1140" s="223" t="s">
        <v>1249</v>
      </c>
      <c r="B1140" s="209"/>
      <c r="C1140" s="208"/>
    </row>
    <row r="1141" spans="1:3" ht="14.25">
      <c r="A1141" s="223" t="s">
        <v>1250</v>
      </c>
      <c r="B1141" s="209">
        <v>1000</v>
      </c>
      <c r="C1141" s="208"/>
    </row>
    <row r="1142" spans="1:3" ht="14.25">
      <c r="A1142" s="223" t="s">
        <v>1251</v>
      </c>
      <c r="B1142" s="209"/>
      <c r="C1142" s="208"/>
    </row>
    <row r="1143" spans="1:3" ht="14.25">
      <c r="A1143" s="223" t="s">
        <v>1252</v>
      </c>
      <c r="B1143" s="209"/>
      <c r="C1143" s="208"/>
    </row>
    <row r="1144" spans="1:3" ht="14.25">
      <c r="A1144" s="223" t="s">
        <v>1253</v>
      </c>
      <c r="B1144" s="209">
        <v>2000</v>
      </c>
      <c r="C1144" s="208"/>
    </row>
    <row r="1145" spans="1:3" ht="14.25">
      <c r="A1145" s="223" t="s">
        <v>1254</v>
      </c>
      <c r="B1145" s="209"/>
      <c r="C1145" s="208"/>
    </row>
    <row r="1146" spans="1:3" ht="14.25">
      <c r="A1146" s="223" t="s">
        <v>1255</v>
      </c>
      <c r="B1146" s="209">
        <v>4965</v>
      </c>
      <c r="C1146" s="208"/>
    </row>
    <row r="1147" spans="1:3" ht="14.25">
      <c r="A1147" s="223" t="s">
        <v>1256</v>
      </c>
      <c r="B1147" s="85">
        <f>SUM(B1148:B1150)</f>
        <v>10800</v>
      </c>
      <c r="C1147" s="208"/>
    </row>
    <row r="1148" spans="1:3" ht="14.25">
      <c r="A1148" s="223" t="s">
        <v>1257</v>
      </c>
      <c r="B1148" s="209">
        <v>10800</v>
      </c>
      <c r="C1148" s="208"/>
    </row>
    <row r="1149" spans="1:3" ht="14.25">
      <c r="A1149" s="223" t="s">
        <v>1258</v>
      </c>
      <c r="B1149" s="209"/>
      <c r="C1149" s="208"/>
    </row>
    <row r="1150" spans="1:3" ht="14.25">
      <c r="A1150" s="223" t="s">
        <v>1259</v>
      </c>
      <c r="B1150" s="209"/>
      <c r="C1150" s="208"/>
    </row>
    <row r="1151" spans="1:3" ht="14.25">
      <c r="A1151" s="223" t="s">
        <v>1260</v>
      </c>
      <c r="B1151" s="85">
        <f>SUM(B1152:B1154)</f>
        <v>0</v>
      </c>
      <c r="C1151" s="208"/>
    </row>
    <row r="1152" spans="1:3" ht="14.25">
      <c r="A1152" s="223" t="s">
        <v>1261</v>
      </c>
      <c r="B1152" s="209"/>
      <c r="C1152" s="208"/>
    </row>
    <row r="1153" spans="1:3" ht="14.25">
      <c r="A1153" s="223" t="s">
        <v>1262</v>
      </c>
      <c r="B1153" s="209"/>
      <c r="C1153" s="208"/>
    </row>
    <row r="1154" spans="1:3" ht="14.25">
      <c r="A1154" s="223" t="s">
        <v>1263</v>
      </c>
      <c r="B1154" s="209"/>
      <c r="C1154" s="208"/>
    </row>
    <row r="1155" spans="1:3" ht="14.25">
      <c r="A1155" s="223" t="s">
        <v>1264</v>
      </c>
      <c r="B1155" s="209">
        <f>SUM(B1156,B1174,B1180,B1186)</f>
        <v>1350</v>
      </c>
      <c r="C1155" s="208"/>
    </row>
    <row r="1156" spans="1:3" ht="14.25">
      <c r="A1156" s="223" t="s">
        <v>1265</v>
      </c>
      <c r="B1156" s="85">
        <f>SUM(B1157:B1173)</f>
        <v>1350</v>
      </c>
      <c r="C1156" s="208"/>
    </row>
    <row r="1157" spans="1:3" ht="14.25">
      <c r="A1157" s="223" t="s">
        <v>382</v>
      </c>
      <c r="B1157" s="209">
        <v>335</v>
      </c>
      <c r="C1157" s="208"/>
    </row>
    <row r="1158" spans="1:3" ht="14.25">
      <c r="A1158" s="223" t="s">
        <v>383</v>
      </c>
      <c r="B1158" s="209">
        <v>1015</v>
      </c>
      <c r="C1158" s="208"/>
    </row>
    <row r="1159" spans="1:3" ht="14.25">
      <c r="A1159" s="223" t="s">
        <v>384</v>
      </c>
      <c r="B1159" s="209"/>
      <c r="C1159" s="208"/>
    </row>
    <row r="1160" spans="1:3" ht="14.25">
      <c r="A1160" s="223" t="s">
        <v>1266</v>
      </c>
      <c r="B1160" s="209"/>
      <c r="C1160" s="208"/>
    </row>
    <row r="1161" spans="1:3" ht="14.25">
      <c r="A1161" s="223" t="s">
        <v>1267</v>
      </c>
      <c r="B1161" s="209"/>
      <c r="C1161" s="208"/>
    </row>
    <row r="1162" spans="1:3" ht="14.25">
      <c r="A1162" s="223" t="s">
        <v>1268</v>
      </c>
      <c r="B1162" s="209"/>
      <c r="C1162" s="208"/>
    </row>
    <row r="1163" spans="1:3" ht="14.25">
      <c r="A1163" s="223" t="s">
        <v>1269</v>
      </c>
      <c r="B1163" s="209"/>
      <c r="C1163" s="208"/>
    </row>
    <row r="1164" spans="1:3" ht="14.25">
      <c r="A1164" s="223" t="s">
        <v>1270</v>
      </c>
      <c r="B1164" s="209"/>
      <c r="C1164" s="208"/>
    </row>
    <row r="1165" spans="1:3" ht="14.25">
      <c r="A1165" s="223" t="s">
        <v>1271</v>
      </c>
      <c r="B1165" s="209"/>
      <c r="C1165" s="208"/>
    </row>
    <row r="1166" spans="1:3" ht="14.25">
      <c r="A1166" s="223" t="s">
        <v>1272</v>
      </c>
      <c r="B1166" s="209"/>
      <c r="C1166" s="208"/>
    </row>
    <row r="1167" spans="1:3" ht="14.25">
      <c r="A1167" s="223" t="s">
        <v>1273</v>
      </c>
      <c r="B1167" s="209"/>
      <c r="C1167" s="208"/>
    </row>
    <row r="1168" spans="1:3" ht="14.25">
      <c r="A1168" s="223" t="s">
        <v>1274</v>
      </c>
      <c r="B1168" s="209"/>
      <c r="C1168" s="208"/>
    </row>
    <row r="1169" spans="1:3" ht="14.25">
      <c r="A1169" s="223" t="s">
        <v>1275</v>
      </c>
      <c r="B1169" s="209"/>
      <c r="C1169" s="208"/>
    </row>
    <row r="1170" spans="1:3" ht="14.25">
      <c r="A1170" s="223" t="s">
        <v>1276</v>
      </c>
      <c r="B1170" s="209"/>
      <c r="C1170" s="208"/>
    </row>
    <row r="1171" spans="1:3" ht="14.25">
      <c r="A1171" s="223" t="s">
        <v>1277</v>
      </c>
      <c r="B1171" s="209"/>
      <c r="C1171" s="208"/>
    </row>
    <row r="1172" spans="1:3" ht="14.25">
      <c r="A1172" s="223" t="s">
        <v>391</v>
      </c>
      <c r="B1172" s="209"/>
      <c r="C1172" s="208"/>
    </row>
    <row r="1173" spans="1:3" ht="14.25">
      <c r="A1173" s="223" t="s">
        <v>1278</v>
      </c>
      <c r="B1173" s="209"/>
      <c r="C1173" s="208"/>
    </row>
    <row r="1174" spans="1:3" ht="14.25">
      <c r="A1174" s="223" t="s">
        <v>1279</v>
      </c>
      <c r="B1174" s="85">
        <f>SUM(B1175:B1179)</f>
        <v>0</v>
      </c>
      <c r="C1174" s="208"/>
    </row>
    <row r="1175" spans="1:3" ht="14.25">
      <c r="A1175" s="223" t="s">
        <v>1280</v>
      </c>
      <c r="B1175" s="209"/>
      <c r="C1175" s="208"/>
    </row>
    <row r="1176" spans="1:3" ht="14.25">
      <c r="A1176" s="223" t="s">
        <v>1281</v>
      </c>
      <c r="B1176" s="209"/>
      <c r="C1176" s="208"/>
    </row>
    <row r="1177" spans="1:3" ht="14.25">
      <c r="A1177" s="223" t="s">
        <v>1282</v>
      </c>
      <c r="B1177" s="209"/>
      <c r="C1177" s="208"/>
    </row>
    <row r="1178" spans="1:3" ht="14.25">
      <c r="A1178" s="223" t="s">
        <v>1283</v>
      </c>
      <c r="B1178" s="209"/>
      <c r="C1178" s="208"/>
    </row>
    <row r="1179" spans="1:3" ht="14.25">
      <c r="A1179" s="223" t="s">
        <v>1284</v>
      </c>
      <c r="B1179" s="209"/>
      <c r="C1179" s="208"/>
    </row>
    <row r="1180" spans="1:3" ht="14.25">
      <c r="A1180" s="223" t="s">
        <v>1285</v>
      </c>
      <c r="B1180" s="85">
        <f>SUM(B1181:B1185)</f>
        <v>0</v>
      </c>
      <c r="C1180" s="208"/>
    </row>
    <row r="1181" spans="1:3" ht="14.25">
      <c r="A1181" s="223" t="s">
        <v>1286</v>
      </c>
      <c r="B1181" s="209"/>
      <c r="C1181" s="208"/>
    </row>
    <row r="1182" spans="1:3" ht="14.25">
      <c r="A1182" s="223" t="s">
        <v>1287</v>
      </c>
      <c r="B1182" s="209"/>
      <c r="C1182" s="208"/>
    </row>
    <row r="1183" spans="1:3" ht="14.25">
      <c r="A1183" s="223" t="s">
        <v>1288</v>
      </c>
      <c r="B1183" s="209"/>
      <c r="C1183" s="208"/>
    </row>
    <row r="1184" spans="1:3" ht="14.25">
      <c r="A1184" s="223" t="s">
        <v>1289</v>
      </c>
      <c r="B1184" s="209"/>
      <c r="C1184" s="208"/>
    </row>
    <row r="1185" spans="1:3" ht="14.25">
      <c r="A1185" s="223" t="s">
        <v>1290</v>
      </c>
      <c r="B1185" s="209"/>
      <c r="C1185" s="208"/>
    </row>
    <row r="1186" spans="1:3" ht="14.25">
      <c r="A1186" s="223" t="s">
        <v>1291</v>
      </c>
      <c r="B1186" s="85">
        <f>SUM(B1187:B1198)</f>
        <v>0</v>
      </c>
      <c r="C1186" s="208"/>
    </row>
    <row r="1187" spans="1:3" ht="14.25">
      <c r="A1187" s="223" t="s">
        <v>1292</v>
      </c>
      <c r="B1187" s="209"/>
      <c r="C1187" s="208"/>
    </row>
    <row r="1188" spans="1:3" ht="14.25">
      <c r="A1188" s="223" t="s">
        <v>1293</v>
      </c>
      <c r="B1188" s="209"/>
      <c r="C1188" s="208"/>
    </row>
    <row r="1189" spans="1:3" ht="14.25">
      <c r="A1189" s="223" t="s">
        <v>1294</v>
      </c>
      <c r="B1189" s="209"/>
      <c r="C1189" s="208"/>
    </row>
    <row r="1190" spans="1:3" ht="14.25">
      <c r="A1190" s="223" t="s">
        <v>1295</v>
      </c>
      <c r="B1190" s="209"/>
      <c r="C1190" s="208"/>
    </row>
    <row r="1191" spans="1:3" ht="14.25">
      <c r="A1191" s="223" t="s">
        <v>1296</v>
      </c>
      <c r="B1191" s="209"/>
      <c r="C1191" s="208"/>
    </row>
    <row r="1192" spans="1:3" ht="14.25">
      <c r="A1192" s="223" t="s">
        <v>1297</v>
      </c>
      <c r="B1192" s="209"/>
      <c r="C1192" s="208"/>
    </row>
    <row r="1193" spans="1:3" ht="14.25">
      <c r="A1193" s="223" t="s">
        <v>1298</v>
      </c>
      <c r="B1193" s="209"/>
      <c r="C1193" s="208"/>
    </row>
    <row r="1194" spans="1:3" ht="14.25">
      <c r="A1194" s="223" t="s">
        <v>1299</v>
      </c>
      <c r="B1194" s="209"/>
      <c r="C1194" s="208"/>
    </row>
    <row r="1195" spans="1:3" ht="14.25">
      <c r="A1195" s="223" t="s">
        <v>1300</v>
      </c>
      <c r="B1195" s="209"/>
      <c r="C1195" s="208"/>
    </row>
    <row r="1196" spans="1:3" ht="14.25">
      <c r="A1196" s="223" t="s">
        <v>1301</v>
      </c>
      <c r="B1196" s="209"/>
      <c r="C1196" s="208"/>
    </row>
    <row r="1197" spans="1:3" ht="14.25">
      <c r="A1197" s="223" t="s">
        <v>1302</v>
      </c>
      <c r="B1197" s="209"/>
      <c r="C1197" s="208"/>
    </row>
    <row r="1198" spans="1:3" ht="14.25">
      <c r="A1198" s="223" t="s">
        <v>1303</v>
      </c>
      <c r="B1198" s="209"/>
      <c r="C1198" s="208"/>
    </row>
    <row r="1199" spans="1:3" ht="14.25">
      <c r="A1199" s="223" t="s">
        <v>1304</v>
      </c>
      <c r="B1199" s="209">
        <f>SUM(B1200,B1212,B1218,B1224,B1232,B1245,B1249,B1253)</f>
        <v>2188</v>
      </c>
      <c r="C1199" s="208"/>
    </row>
    <row r="1200" spans="1:3" ht="14.25">
      <c r="A1200" s="223" t="s">
        <v>1305</v>
      </c>
      <c r="B1200" s="85">
        <f>SUM(B1201:B1211)</f>
        <v>548</v>
      </c>
      <c r="C1200" s="208"/>
    </row>
    <row r="1201" spans="1:3" ht="14.25">
      <c r="A1201" s="223" t="s">
        <v>382</v>
      </c>
      <c r="B1201" s="209">
        <v>385</v>
      </c>
      <c r="C1201" s="208"/>
    </row>
    <row r="1202" spans="1:3" ht="14.25">
      <c r="A1202" s="223" t="s">
        <v>383</v>
      </c>
      <c r="B1202" s="209">
        <v>163</v>
      </c>
      <c r="C1202" s="208"/>
    </row>
    <row r="1203" spans="1:3" ht="14.25">
      <c r="A1203" s="223" t="s">
        <v>384</v>
      </c>
      <c r="B1203" s="209"/>
      <c r="C1203" s="208"/>
    </row>
    <row r="1204" spans="1:3" ht="14.25">
      <c r="A1204" s="223" t="s">
        <v>1306</v>
      </c>
      <c r="B1204" s="209"/>
      <c r="C1204" s="208"/>
    </row>
    <row r="1205" spans="1:3" ht="14.25">
      <c r="A1205" s="223" t="s">
        <v>1307</v>
      </c>
      <c r="B1205" s="209"/>
      <c r="C1205" s="208"/>
    </row>
    <row r="1206" spans="1:3" ht="14.25">
      <c r="A1206" s="223" t="s">
        <v>1308</v>
      </c>
      <c r="B1206" s="209"/>
      <c r="C1206" s="208"/>
    </row>
    <row r="1207" spans="1:3" ht="14.25">
      <c r="A1207" s="223" t="s">
        <v>1309</v>
      </c>
      <c r="B1207" s="209"/>
      <c r="C1207" s="208"/>
    </row>
    <row r="1208" spans="1:3" ht="14.25">
      <c r="A1208" s="223" t="s">
        <v>1310</v>
      </c>
      <c r="B1208" s="209"/>
      <c r="C1208" s="208"/>
    </row>
    <row r="1209" spans="1:3" ht="14.25">
      <c r="A1209" s="223" t="s">
        <v>1311</v>
      </c>
      <c r="B1209" s="209"/>
      <c r="C1209" s="208"/>
    </row>
    <row r="1210" spans="1:3" ht="14.25">
      <c r="A1210" s="223" t="s">
        <v>391</v>
      </c>
      <c r="B1210" s="209"/>
      <c r="C1210" s="208"/>
    </row>
    <row r="1211" spans="1:3" ht="14.25">
      <c r="A1211" s="223" t="s">
        <v>1312</v>
      </c>
      <c r="B1211" s="209"/>
      <c r="C1211" s="208"/>
    </row>
    <row r="1212" spans="1:3" ht="14.25">
      <c r="A1212" s="223" t="s">
        <v>1313</v>
      </c>
      <c r="B1212" s="85">
        <f>SUM(B1213:B1217)</f>
        <v>369</v>
      </c>
      <c r="C1212" s="208"/>
    </row>
    <row r="1213" spans="1:3" ht="14.25">
      <c r="A1213" s="223" t="s">
        <v>382</v>
      </c>
      <c r="B1213" s="209"/>
      <c r="C1213" s="208"/>
    </row>
    <row r="1214" spans="1:3" ht="14.25">
      <c r="A1214" s="223" t="s">
        <v>383</v>
      </c>
      <c r="B1214" s="209">
        <v>369</v>
      </c>
      <c r="C1214" s="208"/>
    </row>
    <row r="1215" spans="1:3" ht="14.25">
      <c r="A1215" s="223" t="s">
        <v>384</v>
      </c>
      <c r="B1215" s="209"/>
      <c r="C1215" s="208"/>
    </row>
    <row r="1216" spans="1:3" ht="14.25">
      <c r="A1216" s="223" t="s">
        <v>1314</v>
      </c>
      <c r="B1216" s="209"/>
      <c r="C1216" s="208"/>
    </row>
    <row r="1217" spans="1:3" ht="14.25">
      <c r="A1217" s="223" t="s">
        <v>1315</v>
      </c>
      <c r="B1217" s="209"/>
      <c r="C1217" s="208"/>
    </row>
    <row r="1218" spans="1:3" ht="14.25">
      <c r="A1218" s="223" t="s">
        <v>1316</v>
      </c>
      <c r="B1218" s="85">
        <f>SUM(B1219:B1223)</f>
        <v>105</v>
      </c>
      <c r="C1218" s="208"/>
    </row>
    <row r="1219" spans="1:3" ht="14.25">
      <c r="A1219" s="223" t="s">
        <v>382</v>
      </c>
      <c r="B1219" s="209"/>
      <c r="C1219" s="208"/>
    </row>
    <row r="1220" spans="1:3" ht="14.25">
      <c r="A1220" s="223" t="s">
        <v>383</v>
      </c>
      <c r="B1220" s="209"/>
      <c r="C1220" s="208"/>
    </row>
    <row r="1221" spans="1:3" ht="14.25">
      <c r="A1221" s="223" t="s">
        <v>384</v>
      </c>
      <c r="B1221" s="209"/>
      <c r="C1221" s="208"/>
    </row>
    <row r="1222" spans="1:3" ht="14.25">
      <c r="A1222" s="223" t="s">
        <v>1317</v>
      </c>
      <c r="B1222" s="209"/>
      <c r="C1222" s="208"/>
    </row>
    <row r="1223" spans="1:3" ht="14.25">
      <c r="A1223" s="223" t="s">
        <v>1318</v>
      </c>
      <c r="B1223" s="209">
        <v>105</v>
      </c>
      <c r="C1223" s="208"/>
    </row>
    <row r="1224" spans="1:3" ht="14.25">
      <c r="A1224" s="223" t="s">
        <v>1319</v>
      </c>
      <c r="B1224" s="85">
        <f>SUM(B1225:B1231)</f>
        <v>0</v>
      </c>
      <c r="C1224" s="208"/>
    </row>
    <row r="1225" spans="1:3" ht="14.25">
      <c r="A1225" s="223" t="s">
        <v>382</v>
      </c>
      <c r="B1225" s="209"/>
      <c r="C1225" s="208"/>
    </row>
    <row r="1226" spans="1:3" ht="14.25">
      <c r="A1226" s="223" t="s">
        <v>383</v>
      </c>
      <c r="B1226" s="209"/>
      <c r="C1226" s="208"/>
    </row>
    <row r="1227" spans="1:3" ht="14.25">
      <c r="A1227" s="223" t="s">
        <v>384</v>
      </c>
      <c r="B1227" s="209"/>
      <c r="C1227" s="208"/>
    </row>
    <row r="1228" spans="1:3" ht="14.25">
      <c r="A1228" s="223" t="s">
        <v>1320</v>
      </c>
      <c r="B1228" s="209"/>
      <c r="C1228" s="208"/>
    </row>
    <row r="1229" spans="1:3" ht="14.25">
      <c r="A1229" s="223" t="s">
        <v>1321</v>
      </c>
      <c r="B1229" s="209"/>
      <c r="C1229" s="208"/>
    </row>
    <row r="1230" spans="1:3" ht="14.25">
      <c r="A1230" s="223" t="s">
        <v>391</v>
      </c>
      <c r="B1230" s="209"/>
      <c r="C1230" s="208"/>
    </row>
    <row r="1231" spans="1:3" ht="14.25">
      <c r="A1231" s="223" t="s">
        <v>1322</v>
      </c>
      <c r="B1231" s="209"/>
      <c r="C1231" s="208"/>
    </row>
    <row r="1232" spans="1:3" ht="14.25">
      <c r="A1232" s="223" t="s">
        <v>1323</v>
      </c>
      <c r="B1232" s="85">
        <f>SUM(B1233:B1244)</f>
        <v>0</v>
      </c>
      <c r="C1232" s="208"/>
    </row>
    <row r="1233" spans="1:3" ht="14.25">
      <c r="A1233" s="223" t="s">
        <v>382</v>
      </c>
      <c r="B1233" s="209"/>
      <c r="C1233" s="208"/>
    </row>
    <row r="1234" spans="1:3" ht="14.25">
      <c r="A1234" s="223" t="s">
        <v>383</v>
      </c>
      <c r="B1234" s="209"/>
      <c r="C1234" s="208"/>
    </row>
    <row r="1235" spans="1:3" ht="14.25">
      <c r="A1235" s="223" t="s">
        <v>384</v>
      </c>
      <c r="B1235" s="209"/>
      <c r="C1235" s="208"/>
    </row>
    <row r="1236" spans="1:3" ht="14.25">
      <c r="A1236" s="223" t="s">
        <v>1324</v>
      </c>
      <c r="B1236" s="209"/>
      <c r="C1236" s="208"/>
    </row>
    <row r="1237" spans="1:3" ht="14.25">
      <c r="A1237" s="223" t="s">
        <v>1325</v>
      </c>
      <c r="B1237" s="209"/>
      <c r="C1237" s="208"/>
    </row>
    <row r="1238" spans="1:3" ht="14.25">
      <c r="A1238" s="223" t="s">
        <v>1326</v>
      </c>
      <c r="B1238" s="209"/>
      <c r="C1238" s="208"/>
    </row>
    <row r="1239" spans="1:3" ht="14.25">
      <c r="A1239" s="223" t="s">
        <v>1327</v>
      </c>
      <c r="B1239" s="209"/>
      <c r="C1239" s="208"/>
    </row>
    <row r="1240" spans="1:3" ht="14.25">
      <c r="A1240" s="223" t="s">
        <v>1328</v>
      </c>
      <c r="B1240" s="209"/>
      <c r="C1240" s="208"/>
    </row>
    <row r="1241" spans="1:3" ht="14.25">
      <c r="A1241" s="223" t="s">
        <v>1329</v>
      </c>
      <c r="B1241" s="209"/>
      <c r="C1241" s="208"/>
    </row>
    <row r="1242" spans="1:3" ht="14.25">
      <c r="A1242" s="223" t="s">
        <v>1330</v>
      </c>
      <c r="B1242" s="209"/>
      <c r="C1242" s="208"/>
    </row>
    <row r="1243" spans="1:3" ht="14.25">
      <c r="A1243" s="223" t="s">
        <v>1331</v>
      </c>
      <c r="B1243" s="209"/>
      <c r="C1243" s="208"/>
    </row>
    <row r="1244" spans="1:3" ht="14.25">
      <c r="A1244" s="223" t="s">
        <v>1332</v>
      </c>
      <c r="B1244" s="209"/>
      <c r="C1244" s="208"/>
    </row>
    <row r="1245" spans="1:3" ht="14.25">
      <c r="A1245" s="223" t="s">
        <v>1333</v>
      </c>
      <c r="B1245" s="85">
        <f>SUM(B1246:B1248)</f>
        <v>168</v>
      </c>
      <c r="C1245" s="208"/>
    </row>
    <row r="1246" spans="1:3" ht="14.25">
      <c r="A1246" s="223" t="s">
        <v>1334</v>
      </c>
      <c r="B1246" s="209">
        <v>168</v>
      </c>
      <c r="C1246" s="208"/>
    </row>
    <row r="1247" spans="1:3" ht="14.25">
      <c r="A1247" s="223" t="s">
        <v>1335</v>
      </c>
      <c r="B1247" s="209"/>
      <c r="C1247" s="208"/>
    </row>
    <row r="1248" spans="1:3" ht="14.25">
      <c r="A1248" s="223" t="s">
        <v>1336</v>
      </c>
      <c r="B1248" s="209"/>
      <c r="C1248" s="208"/>
    </row>
    <row r="1249" spans="1:3" ht="14.25">
      <c r="A1249" s="223" t="s">
        <v>1337</v>
      </c>
      <c r="B1249" s="85">
        <f>SUM(B1250:B1252)</f>
        <v>0</v>
      </c>
      <c r="C1249" s="208"/>
    </row>
    <row r="1250" spans="1:3" ht="14.25">
      <c r="A1250" s="223" t="s">
        <v>1338</v>
      </c>
      <c r="B1250" s="209"/>
      <c r="C1250" s="208"/>
    </row>
    <row r="1251" spans="1:3" ht="14.25">
      <c r="A1251" s="223" t="s">
        <v>1339</v>
      </c>
      <c r="B1251" s="209"/>
      <c r="C1251" s="208"/>
    </row>
    <row r="1252" spans="1:3" ht="14.25">
      <c r="A1252" s="223" t="s">
        <v>1340</v>
      </c>
      <c r="B1252" s="209"/>
      <c r="C1252" s="208"/>
    </row>
    <row r="1253" spans="1:3" ht="14.25">
      <c r="A1253" s="223" t="s">
        <v>1341</v>
      </c>
      <c r="B1253" s="209">
        <v>998</v>
      </c>
      <c r="C1253" s="208"/>
    </row>
    <row r="1254" spans="1:3" ht="14.25">
      <c r="A1254" s="223" t="s">
        <v>1342</v>
      </c>
      <c r="B1254" s="209">
        <v>9000</v>
      </c>
      <c r="C1254" s="208"/>
    </row>
    <row r="1255" spans="1:3" ht="14.25">
      <c r="A1255" s="223" t="s">
        <v>1343</v>
      </c>
      <c r="B1255" s="209">
        <f>B1256</f>
        <v>18000</v>
      </c>
      <c r="C1255" s="208"/>
    </row>
    <row r="1256" spans="1:3" ht="14.25">
      <c r="A1256" s="223" t="s">
        <v>1344</v>
      </c>
      <c r="B1256" s="209">
        <f>SUM(B1257:B1260)</f>
        <v>18000</v>
      </c>
      <c r="C1256" s="208"/>
    </row>
    <row r="1257" spans="1:3" ht="14.25">
      <c r="A1257" s="223" t="s">
        <v>1345</v>
      </c>
      <c r="B1257" s="209">
        <v>18000</v>
      </c>
      <c r="C1257" s="208"/>
    </row>
    <row r="1258" spans="1:3" ht="14.25">
      <c r="A1258" s="223" t="s">
        <v>1346</v>
      </c>
      <c r="B1258" s="209"/>
      <c r="C1258" s="208"/>
    </row>
    <row r="1259" spans="1:3" ht="14.25">
      <c r="A1259" s="223" t="s">
        <v>1347</v>
      </c>
      <c r="B1259" s="209"/>
      <c r="C1259" s="208"/>
    </row>
    <row r="1260" spans="1:3" ht="14.25">
      <c r="A1260" s="223" t="s">
        <v>1348</v>
      </c>
      <c r="B1260" s="209"/>
      <c r="C1260" s="208"/>
    </row>
    <row r="1261" spans="1:3" ht="14.25">
      <c r="A1261" s="208" t="s">
        <v>1349</v>
      </c>
      <c r="B1261" s="209">
        <f>B1262</f>
        <v>0</v>
      </c>
      <c r="C1261" s="208"/>
    </row>
    <row r="1262" spans="1:3" ht="14.25">
      <c r="A1262" s="208" t="s">
        <v>1350</v>
      </c>
      <c r="B1262" s="221"/>
      <c r="C1262" s="220"/>
    </row>
    <row r="1263" spans="1:3" ht="14.25">
      <c r="A1263" s="208" t="s">
        <v>1351</v>
      </c>
      <c r="B1263" s="209">
        <f>SUM(B1264:B1265)</f>
        <v>0</v>
      </c>
      <c r="C1263" s="208"/>
    </row>
    <row r="1264" spans="1:3" ht="14.25">
      <c r="A1264" s="208" t="s">
        <v>1352</v>
      </c>
      <c r="B1264" s="209"/>
      <c r="C1264" s="208"/>
    </row>
    <row r="1265" spans="1:3" ht="14.25">
      <c r="A1265" s="208" t="s">
        <v>1206</v>
      </c>
      <c r="B1265" s="209"/>
      <c r="C1265" s="208"/>
    </row>
    <row r="1266" spans="1:3" ht="14.25">
      <c r="A1266" s="208"/>
      <c r="B1266" s="209"/>
      <c r="C1266" s="208"/>
    </row>
    <row r="1267" spans="1:3" ht="14.25">
      <c r="A1267" s="208"/>
      <c r="B1267" s="209"/>
      <c r="C1267" s="208"/>
    </row>
    <row r="1268" spans="1:3" ht="14.25">
      <c r="A1268" s="225" t="s">
        <v>1353</v>
      </c>
      <c r="B1268" s="209">
        <f>SUM(B5,B234,B238,B250,B340,B391,B447,B504,B629,B699,B773,B792,B903,B967,B1031,B1051,B1081,B1091,B1135,B1155,B1199,B1254,B1255,B1261,B1263)</f>
        <v>638415</v>
      </c>
      <c r="C1268" s="208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zoomScaleSheetLayoutView="100" workbookViewId="0" topLeftCell="A4">
      <selection activeCell="A1" sqref="A1:C1"/>
    </sheetView>
  </sheetViews>
  <sheetFormatPr defaultColWidth="8.625" defaultRowHeight="14.25"/>
  <cols>
    <col min="1" max="1" width="13.375" style="0" customWidth="1"/>
    <col min="2" max="2" width="30.75390625" style="0" customWidth="1"/>
    <col min="3" max="3" width="19.25390625" style="0" customWidth="1"/>
  </cols>
  <sheetData>
    <row r="1" spans="1:3" ht="20.25">
      <c r="A1" s="188" t="s">
        <v>1354</v>
      </c>
      <c r="B1" s="188"/>
      <c r="C1" s="188"/>
    </row>
    <row r="2" spans="1:3" ht="14.25">
      <c r="A2" s="189" t="s">
        <v>1355</v>
      </c>
      <c r="B2" s="190"/>
      <c r="C2" s="191" t="s">
        <v>1356</v>
      </c>
    </row>
    <row r="3" spans="1:3" ht="14.25">
      <c r="A3" s="192" t="s">
        <v>1357</v>
      </c>
      <c r="B3" s="192" t="s">
        <v>86</v>
      </c>
      <c r="C3" s="193" t="s">
        <v>129</v>
      </c>
    </row>
    <row r="4" spans="1:3" ht="14.25">
      <c r="A4" s="194"/>
      <c r="B4" s="195" t="s">
        <v>124</v>
      </c>
      <c r="C4" s="196">
        <v>1103117530</v>
      </c>
    </row>
    <row r="5" spans="1:3" ht="14.25">
      <c r="A5" s="197">
        <v>501</v>
      </c>
      <c r="B5" s="198" t="s">
        <v>1358</v>
      </c>
      <c r="C5" s="199">
        <v>304082867</v>
      </c>
    </row>
    <row r="6" spans="1:3" ht="14.25">
      <c r="A6" s="194">
        <v>50101</v>
      </c>
      <c r="B6" s="195" t="s">
        <v>1359</v>
      </c>
      <c r="C6" s="199">
        <v>255893891</v>
      </c>
    </row>
    <row r="7" spans="1:3" ht="14.25">
      <c r="A7" s="194">
        <v>50102</v>
      </c>
      <c r="B7" s="195" t="s">
        <v>1360</v>
      </c>
      <c r="C7" s="199">
        <v>0</v>
      </c>
    </row>
    <row r="8" spans="1:3" ht="14.25">
      <c r="A8" s="194">
        <v>50103</v>
      </c>
      <c r="B8" s="195" t="s">
        <v>1361</v>
      </c>
      <c r="C8" s="199">
        <v>0</v>
      </c>
    </row>
    <row r="9" spans="1:3" ht="14.25">
      <c r="A9" s="194">
        <v>50199</v>
      </c>
      <c r="B9" s="195" t="s">
        <v>1362</v>
      </c>
      <c r="C9" s="199">
        <v>48188976</v>
      </c>
    </row>
    <row r="10" spans="1:3" ht="14.25">
      <c r="A10" s="197">
        <v>502</v>
      </c>
      <c r="B10" s="198" t="s">
        <v>1363</v>
      </c>
      <c r="C10" s="199">
        <v>65593000</v>
      </c>
    </row>
    <row r="11" spans="1:3" ht="14.25">
      <c r="A11" s="194">
        <v>50201</v>
      </c>
      <c r="B11" s="195" t="s">
        <v>1364</v>
      </c>
      <c r="C11" s="199">
        <v>47105482</v>
      </c>
    </row>
    <row r="12" spans="1:3" ht="14.25">
      <c r="A12" s="194">
        <v>50202</v>
      </c>
      <c r="B12" s="195" t="s">
        <v>205</v>
      </c>
      <c r="C12" s="199">
        <v>1201223</v>
      </c>
    </row>
    <row r="13" spans="1:3" ht="14.25">
      <c r="A13" s="194">
        <v>50203</v>
      </c>
      <c r="B13" s="195" t="s">
        <v>1365</v>
      </c>
      <c r="C13" s="199">
        <v>970223</v>
      </c>
    </row>
    <row r="14" spans="1:3" ht="14.25">
      <c r="A14" s="194">
        <v>50204</v>
      </c>
      <c r="B14" s="195" t="s">
        <v>1366</v>
      </c>
      <c r="C14" s="199">
        <v>49000</v>
      </c>
    </row>
    <row r="15" spans="1:3" ht="14.25">
      <c r="A15" s="194">
        <v>50205</v>
      </c>
      <c r="B15" s="195" t="s">
        <v>1367</v>
      </c>
      <c r="C15" s="199">
        <v>2496615</v>
      </c>
    </row>
    <row r="16" spans="1:3" ht="14.25">
      <c r="A16" s="194">
        <v>50206</v>
      </c>
      <c r="B16" s="195" t="s">
        <v>1368</v>
      </c>
      <c r="C16" s="199">
        <v>3960487</v>
      </c>
    </row>
    <row r="17" spans="1:3" ht="14.25">
      <c r="A17" s="194">
        <v>50207</v>
      </c>
      <c r="B17" s="195" t="s">
        <v>1369</v>
      </c>
      <c r="C17" s="199">
        <v>0</v>
      </c>
    </row>
    <row r="18" spans="1:3" ht="14.25">
      <c r="A18" s="194">
        <v>50208</v>
      </c>
      <c r="B18" s="195" t="s">
        <v>1370</v>
      </c>
      <c r="C18" s="199">
        <v>8630000</v>
      </c>
    </row>
    <row r="19" spans="1:3" ht="14.25">
      <c r="A19" s="194">
        <v>50209</v>
      </c>
      <c r="B19" s="195" t="s">
        <v>1371</v>
      </c>
      <c r="C19" s="199">
        <v>0</v>
      </c>
    </row>
    <row r="20" spans="1:3" ht="14.25">
      <c r="A20" s="194">
        <v>50299</v>
      </c>
      <c r="B20" s="195" t="s">
        <v>1372</v>
      </c>
      <c r="C20" s="199">
        <v>1179970</v>
      </c>
    </row>
    <row r="21" spans="1:3" ht="14.25">
      <c r="A21" s="197">
        <v>505</v>
      </c>
      <c r="B21" s="198" t="s">
        <v>1373</v>
      </c>
      <c r="C21" s="199">
        <v>724473172</v>
      </c>
    </row>
    <row r="22" spans="1:3" ht="14.25">
      <c r="A22" s="194">
        <v>50501</v>
      </c>
      <c r="B22" s="195" t="s">
        <v>1374</v>
      </c>
      <c r="C22" s="199">
        <v>699879172</v>
      </c>
    </row>
    <row r="23" spans="1:3" ht="14.25">
      <c r="A23" s="194">
        <v>50502</v>
      </c>
      <c r="B23" s="195" t="s">
        <v>1375</v>
      </c>
      <c r="C23" s="199">
        <v>24594000</v>
      </c>
    </row>
    <row r="24" spans="1:3" ht="14.25">
      <c r="A24" s="194">
        <v>50599</v>
      </c>
      <c r="B24" s="195" t="s">
        <v>1376</v>
      </c>
      <c r="C24" s="199">
        <v>0</v>
      </c>
    </row>
    <row r="25" spans="1:3" ht="14.25">
      <c r="A25" s="197">
        <v>509</v>
      </c>
      <c r="B25" s="198" t="s">
        <v>1377</v>
      </c>
      <c r="C25" s="199">
        <v>8968491</v>
      </c>
    </row>
    <row r="26" spans="1:3" ht="14.25">
      <c r="A26" s="194">
        <v>50901</v>
      </c>
      <c r="B26" s="195" t="s">
        <v>1378</v>
      </c>
      <c r="C26" s="199">
        <v>8872649</v>
      </c>
    </row>
    <row r="27" spans="1:3" ht="14.25">
      <c r="A27" s="194">
        <v>50902</v>
      </c>
      <c r="B27" s="195" t="s">
        <v>1379</v>
      </c>
      <c r="C27" s="199">
        <v>0</v>
      </c>
    </row>
    <row r="28" spans="1:3" ht="14.25">
      <c r="A28" s="194">
        <v>50903</v>
      </c>
      <c r="B28" s="195" t="s">
        <v>1380</v>
      </c>
      <c r="C28" s="199">
        <v>0</v>
      </c>
    </row>
    <row r="29" spans="1:3" ht="14.25">
      <c r="A29" s="194">
        <v>50905</v>
      </c>
      <c r="B29" s="195" t="s">
        <v>1381</v>
      </c>
      <c r="C29" s="199">
        <v>0</v>
      </c>
    </row>
    <row r="30" spans="1:3" ht="14.25">
      <c r="A30" s="194">
        <v>50999</v>
      </c>
      <c r="B30" s="195" t="s">
        <v>1382</v>
      </c>
      <c r="C30" s="199">
        <v>95842</v>
      </c>
    </row>
    <row r="31" spans="1:3" ht="14.25">
      <c r="A31" s="200" t="s">
        <v>1383</v>
      </c>
      <c r="B31" s="200"/>
      <c r="C31" s="201"/>
    </row>
  </sheetData>
  <sheetProtection/>
  <mergeCells count="3">
    <mergeCell ref="A1:C1"/>
    <mergeCell ref="A2:B2"/>
    <mergeCell ref="A31:C3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D22"/>
  <sheetViews>
    <sheetView workbookViewId="0" topLeftCell="A31">
      <selection activeCell="G4" sqref="G4"/>
    </sheetView>
  </sheetViews>
  <sheetFormatPr defaultColWidth="8.25390625" defaultRowHeight="14.25"/>
  <cols>
    <col min="1" max="1" width="45.50390625" style="180" customWidth="1"/>
    <col min="2" max="2" width="14.375" style="180" customWidth="1"/>
    <col min="3" max="3" width="45.50390625" style="180" customWidth="1"/>
    <col min="4" max="4" width="14.375" style="180" customWidth="1"/>
    <col min="5" max="16384" width="8.25390625" style="180" customWidth="1"/>
  </cols>
  <sheetData>
    <row r="1" spans="1:4" ht="32.25" customHeight="1">
      <c r="A1" s="170" t="s">
        <v>1384</v>
      </c>
      <c r="B1" s="170"/>
      <c r="C1" s="170"/>
      <c r="D1" s="170"/>
    </row>
    <row r="2" spans="1:4" ht="24" customHeight="1">
      <c r="A2" s="181"/>
      <c r="B2" s="182"/>
      <c r="C2" s="182"/>
      <c r="D2" s="183" t="s">
        <v>31</v>
      </c>
    </row>
    <row r="3" spans="1:4" ht="24" customHeight="1">
      <c r="A3" s="184" t="s">
        <v>126</v>
      </c>
      <c r="B3" s="185"/>
      <c r="C3" s="184" t="s">
        <v>127</v>
      </c>
      <c r="D3" s="186"/>
    </row>
    <row r="4" spans="1:4" ht="24" customHeight="1">
      <c r="A4" s="187" t="s">
        <v>1385</v>
      </c>
      <c r="B4" s="187" t="s">
        <v>129</v>
      </c>
      <c r="C4" s="187" t="s">
        <v>1385</v>
      </c>
      <c r="D4" s="187" t="s">
        <v>129</v>
      </c>
    </row>
    <row r="5" spans="1:4" ht="24" customHeight="1">
      <c r="A5" s="173" t="s">
        <v>1386</v>
      </c>
      <c r="B5" s="174">
        <v>180000</v>
      </c>
      <c r="C5" s="173" t="s">
        <v>1387</v>
      </c>
      <c r="D5" s="174">
        <f>SUM(D6:D9)</f>
        <v>116300</v>
      </c>
    </row>
    <row r="6" spans="1:4" ht="24" customHeight="1">
      <c r="A6" s="173" t="s">
        <v>1388</v>
      </c>
      <c r="B6" s="174">
        <v>1000</v>
      </c>
      <c r="C6" s="173" t="s">
        <v>1389</v>
      </c>
      <c r="D6" s="174">
        <v>116100</v>
      </c>
    </row>
    <row r="7" spans="1:4" ht="24" customHeight="1">
      <c r="A7" s="173" t="s">
        <v>1390</v>
      </c>
      <c r="B7" s="174">
        <v>1900</v>
      </c>
      <c r="C7" s="173" t="s">
        <v>1391</v>
      </c>
      <c r="D7" s="174"/>
    </row>
    <row r="8" spans="1:4" ht="24" customHeight="1">
      <c r="A8" s="173" t="s">
        <v>1392</v>
      </c>
      <c r="B8" s="174"/>
      <c r="C8" s="173" t="s">
        <v>1393</v>
      </c>
      <c r="D8" s="174">
        <v>200</v>
      </c>
    </row>
    <row r="9" spans="1:4" ht="24" customHeight="1">
      <c r="A9" s="173"/>
      <c r="B9" s="174"/>
      <c r="C9" s="173" t="s">
        <v>1394</v>
      </c>
      <c r="D9" s="174"/>
    </row>
    <row r="10" spans="1:4" ht="24" customHeight="1">
      <c r="A10" s="179"/>
      <c r="B10" s="174"/>
      <c r="C10" s="175" t="s">
        <v>1395</v>
      </c>
      <c r="D10" s="174">
        <f>SUM(D11)</f>
        <v>0</v>
      </c>
    </row>
    <row r="11" spans="1:4" ht="24" customHeight="1">
      <c r="A11" s="179"/>
      <c r="B11" s="174"/>
      <c r="C11" s="176" t="s">
        <v>1396</v>
      </c>
      <c r="D11" s="174"/>
    </row>
    <row r="12" spans="1:4" ht="24" customHeight="1">
      <c r="A12" s="177" t="s">
        <v>1397</v>
      </c>
      <c r="B12" s="174">
        <f>SUM(B5:B11)</f>
        <v>182900</v>
      </c>
      <c r="C12" s="177" t="s">
        <v>1398</v>
      </c>
      <c r="D12" s="174">
        <f>SUM(D5,D10)</f>
        <v>116300</v>
      </c>
    </row>
    <row r="13" spans="1:4" ht="24" customHeight="1">
      <c r="A13" s="178" t="s">
        <v>1399</v>
      </c>
      <c r="B13" s="174"/>
      <c r="C13" s="178" t="s">
        <v>1400</v>
      </c>
      <c r="D13" s="174"/>
    </row>
    <row r="14" spans="1:4" ht="24" customHeight="1">
      <c r="A14" s="174" t="s">
        <v>1401</v>
      </c>
      <c r="B14" s="174"/>
      <c r="C14" s="174" t="s">
        <v>1402</v>
      </c>
      <c r="D14" s="174">
        <v>200</v>
      </c>
    </row>
    <row r="15" spans="1:4" ht="24" customHeight="1">
      <c r="A15" s="174" t="s">
        <v>1403</v>
      </c>
      <c r="B15" s="174"/>
      <c r="C15" s="174" t="s">
        <v>1404</v>
      </c>
      <c r="D15" s="174"/>
    </row>
    <row r="16" spans="1:4" ht="24" customHeight="1">
      <c r="A16" s="174" t="s">
        <v>1405</v>
      </c>
      <c r="B16" s="174"/>
      <c r="C16" s="174" t="s">
        <v>1406</v>
      </c>
      <c r="D16" s="174">
        <v>200</v>
      </c>
    </row>
    <row r="17" spans="1:4" ht="24" customHeight="1">
      <c r="A17" s="174" t="s">
        <v>1407</v>
      </c>
      <c r="B17" s="174"/>
      <c r="C17" s="174" t="s">
        <v>1408</v>
      </c>
      <c r="D17" s="174">
        <v>66400</v>
      </c>
    </row>
    <row r="18" spans="1:4" ht="24" customHeight="1">
      <c r="A18" s="174" t="s">
        <v>1409</v>
      </c>
      <c r="B18" s="174"/>
      <c r="C18" s="174" t="s">
        <v>1410</v>
      </c>
      <c r="D18" s="174"/>
    </row>
    <row r="19" spans="1:4" ht="24" customHeight="1">
      <c r="A19" s="177" t="s">
        <v>189</v>
      </c>
      <c r="B19" s="174">
        <f>SUM(B12,B14,B17,B18)</f>
        <v>182900</v>
      </c>
      <c r="C19" s="177" t="s">
        <v>190</v>
      </c>
      <c r="D19" s="174">
        <f>SUM(D12,D14,D17,D18)</f>
        <v>182900</v>
      </c>
    </row>
    <row r="21" ht="14.25" hidden="1"/>
    <row r="22" ht="14.25" hidden="1">
      <c r="A22" s="180" t="s">
        <v>1411</v>
      </c>
    </row>
    <row r="23" ht="14.25" hidden="1"/>
    <row r="24" ht="14.25" hidden="1"/>
  </sheetData>
  <sheetProtection/>
  <mergeCells count="3">
    <mergeCell ref="A1:D1"/>
    <mergeCell ref="A3:B3"/>
    <mergeCell ref="C3:D3"/>
  </mergeCells>
  <printOptions horizontalCentered="1"/>
  <pageMargins left="0.5506944444444445" right="0.5506944444444445" top="0.7868055555555555" bottom="0.5902777777777778" header="0.5111111111111111" footer="0.5111111111111111"/>
  <pageSetup firstPageNumber="28" useFirstPageNumber="1" horizontalDpi="600" verticalDpi="600" orientation="landscape" paperSize="9"/>
  <headerFooter scaleWithDoc="0" alignWithMargins="0">
    <oddHeader>&amp;R附表5</oddHeader>
    <oddFooter>&amp;C&amp;"Times New Roman,常规"&amp;10&amp;P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2">
      <selection activeCell="A15" sqref="A15"/>
    </sheetView>
  </sheetViews>
  <sheetFormatPr defaultColWidth="8.625" defaultRowHeight="14.25"/>
  <cols>
    <col min="1" max="1" width="43.375" style="0" customWidth="1"/>
    <col min="2" max="2" width="33.875" style="0" customWidth="1"/>
  </cols>
  <sheetData>
    <row r="1" spans="1:4" ht="22.5">
      <c r="A1" s="170" t="s">
        <v>1412</v>
      </c>
      <c r="B1" s="170"/>
      <c r="C1" s="170"/>
      <c r="D1" s="170"/>
    </row>
    <row r="2" spans="1:4" ht="22.5">
      <c r="A2" s="170"/>
      <c r="B2" s="171" t="s">
        <v>31</v>
      </c>
      <c r="C2" s="170"/>
      <c r="D2" s="170"/>
    </row>
    <row r="3" spans="1:2" ht="21.75" customHeight="1">
      <c r="A3" s="172" t="s">
        <v>1385</v>
      </c>
      <c r="B3" s="172" t="s">
        <v>129</v>
      </c>
    </row>
    <row r="4" spans="1:2" ht="21.75" customHeight="1">
      <c r="A4" s="173" t="s">
        <v>1386</v>
      </c>
      <c r="B4" s="174">
        <v>180000</v>
      </c>
    </row>
    <row r="5" spans="1:2" ht="21.75" customHeight="1">
      <c r="A5" s="173" t="s">
        <v>1388</v>
      </c>
      <c r="B5" s="174">
        <v>1000</v>
      </c>
    </row>
    <row r="6" spans="1:2" ht="21.75" customHeight="1">
      <c r="A6" s="173" t="s">
        <v>1390</v>
      </c>
      <c r="B6" s="174">
        <v>1900</v>
      </c>
    </row>
    <row r="7" spans="1:2" ht="21.75" customHeight="1">
      <c r="A7" s="173" t="s">
        <v>1392</v>
      </c>
      <c r="B7" s="174"/>
    </row>
    <row r="8" spans="1:2" ht="21.75" customHeight="1">
      <c r="A8" s="173"/>
      <c r="B8" s="174"/>
    </row>
    <row r="9" spans="1:2" ht="21.75" customHeight="1">
      <c r="A9" s="179"/>
      <c r="B9" s="174"/>
    </row>
    <row r="10" spans="1:2" ht="21.75" customHeight="1">
      <c r="A10" s="179"/>
      <c r="B10" s="174"/>
    </row>
    <row r="11" spans="1:2" ht="21.75" customHeight="1">
      <c r="A11" s="177" t="s">
        <v>1397</v>
      </c>
      <c r="B11" s="174">
        <f>SUM(B4:B10)</f>
        <v>182900</v>
      </c>
    </row>
    <row r="12" spans="1:2" ht="21.75" customHeight="1">
      <c r="A12" s="178" t="s">
        <v>1399</v>
      </c>
      <c r="B12" s="174"/>
    </row>
    <row r="13" spans="1:2" ht="21.75" customHeight="1">
      <c r="A13" s="174" t="s">
        <v>1401</v>
      </c>
      <c r="B13" s="174"/>
    </row>
    <row r="14" spans="1:2" ht="21.75" customHeight="1">
      <c r="A14" s="174" t="s">
        <v>1403</v>
      </c>
      <c r="B14" s="174"/>
    </row>
    <row r="15" spans="1:2" ht="21.75" customHeight="1">
      <c r="A15" s="174" t="s">
        <v>1405</v>
      </c>
      <c r="B15" s="174"/>
    </row>
    <row r="16" spans="1:2" ht="21.75" customHeight="1">
      <c r="A16" s="174" t="s">
        <v>1407</v>
      </c>
      <c r="B16" s="174"/>
    </row>
    <row r="17" spans="1:2" ht="21.75" customHeight="1">
      <c r="A17" s="174" t="s">
        <v>1409</v>
      </c>
      <c r="B17" s="174"/>
    </row>
    <row r="18" spans="1:2" ht="21.75" customHeight="1">
      <c r="A18" s="177" t="s">
        <v>189</v>
      </c>
      <c r="B18" s="174">
        <f>SUM(B11,B13,B16,B17)</f>
        <v>182900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null,null,总收发</dc:creator>
  <cp:keywords/>
  <dc:description/>
  <cp:lastModifiedBy>Administrator</cp:lastModifiedBy>
  <cp:lastPrinted>2020-12-18T03:50:36Z</cp:lastPrinted>
  <dcterms:created xsi:type="dcterms:W3CDTF">2018-11-26T08:56:58Z</dcterms:created>
  <dcterms:modified xsi:type="dcterms:W3CDTF">2022-09-04T10:02:46Z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