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0" windowHeight="6840" firstSheet="16" activeTab="16"/>
  </bookViews>
  <sheets>
    <sheet name="一般公共预算收入表 " sheetId="1" r:id="rId1"/>
    <sheet name="一般公共预算支出表" sheetId="2" r:id="rId2"/>
    <sheet name="一般公共预算收支平衡表" sheetId="3" r:id="rId3"/>
    <sheet name="一般公共预算专项资金预算表 " sheetId="4" r:id="rId4"/>
    <sheet name="一般公共预算本级支出表" sheetId="5" r:id="rId5"/>
    <sheet name="本级公共财政拨款基本支出表" sheetId="6" r:id="rId6"/>
    <sheet name="政府性基金预算表" sheetId="7" r:id="rId7"/>
    <sheet name="政府性基金预算收入表" sheetId="8" r:id="rId8"/>
    <sheet name="政府性基金预算支出表" sheetId="9" r:id="rId9"/>
    <sheet name="政府性基金预算转移支付表" sheetId="10" r:id="rId10"/>
    <sheet name="政府性基金预算专项资金预算表" sheetId="11" r:id="rId11"/>
    <sheet name="社会保险基金预算总表" sheetId="12" r:id="rId12"/>
    <sheet name="社保基金预算收入表" sheetId="13" r:id="rId13"/>
    <sheet name="社会保险基金预算支出表" sheetId="14" r:id="rId14"/>
    <sheet name="一般公共预算转移支付和税收返还表（分项目）" sheetId="15" r:id="rId15"/>
    <sheet name="一般公共预算税收返还和转移支付预算表（分乡镇）" sheetId="16" r:id="rId16"/>
    <sheet name="“三公经费”预算表" sheetId="17" r:id="rId17"/>
    <sheet name="一般债务限额和余额情况表" sheetId="18" r:id="rId18"/>
    <sheet name="专项债务限额和余额情况表" sheetId="19" r:id="rId19"/>
    <sheet name="国有资本经营预算收入表" sheetId="20" r:id="rId20"/>
    <sheet name="国有资本经营预算支出表" sheetId="21" r:id="rId21"/>
    <sheet name="国有资本经营预算收支总表" sheetId="22" r:id="rId22"/>
  </sheets>
  <definedNames>
    <definedName name="_xlnm.Print_Area" localSheetId="2">'一般公共预算收支平衡表'!$A$2:$D$39</definedName>
    <definedName name="_xlnm.Print_Titles" localSheetId="0">'一般公共预算收入表 '!$2:$4</definedName>
    <definedName name="_xlnm.Print_Titles" localSheetId="3">'一般公共预算专项资金预算表 '!$2:$4</definedName>
  </definedNames>
  <calcPr fullCalcOnLoad="1"/>
</workbook>
</file>

<file path=xl/comments15.xml><?xml version="1.0" encoding="utf-8"?>
<comments xmlns="http://schemas.openxmlformats.org/spreadsheetml/2006/main">
  <authors>
    <author>null,null,总收发</author>
  </authors>
  <commentList>
    <comment ref="E38" authorId="0">
      <text>
        <r>
          <rPr>
            <b/>
            <sz val="9"/>
            <rFont val="宋体"/>
            <family val="0"/>
          </rPr>
          <t>null,null,总收发:</t>
        </r>
        <r>
          <rPr>
            <sz val="9"/>
            <rFont val="宋体"/>
            <family val="0"/>
          </rPr>
          <t xml:space="preserve">
基金调入67606万(按收入测算调入53300万)，国有资本经营收入137万。</t>
        </r>
      </text>
    </comment>
  </commentList>
</comments>
</file>

<file path=xl/comments3.xml><?xml version="1.0" encoding="utf-8"?>
<comments xmlns="http://schemas.openxmlformats.org/spreadsheetml/2006/main">
  <authors>
    <author>null,null,总收发</author>
  </authors>
  <commentList>
    <comment ref="B37" authorId="0">
      <text>
        <r>
          <rPr>
            <b/>
            <sz val="9"/>
            <rFont val="宋体"/>
            <family val="0"/>
          </rPr>
          <t>null,null,总收发:</t>
        </r>
        <r>
          <rPr>
            <sz val="9"/>
            <rFont val="宋体"/>
            <family val="0"/>
          </rPr>
          <t xml:space="preserve">
基金调入67606万(按收入测算调入53300万)，国有资本经营收入137万。</t>
        </r>
      </text>
    </comment>
  </commentList>
</comments>
</file>

<file path=xl/comments6.xml><?xml version="1.0" encoding="utf-8"?>
<comments xmlns="http://schemas.openxmlformats.org/spreadsheetml/2006/main">
  <authors>
    <author>null,null,总收发</author>
  </authors>
  <commentList>
    <comment ref="C7" authorId="0">
      <text>
        <r>
          <rPr>
            <b/>
            <sz val="10"/>
            <rFont val="宋体"/>
            <family val="0"/>
          </rPr>
          <t>null,null,总收发:</t>
        </r>
        <r>
          <rPr>
            <sz val="10"/>
            <rFont val="宋体"/>
            <family val="0"/>
          </rPr>
          <t xml:space="preserve">
养老保险缴费19183.6667万，工伤保险缴费840万，失业保险缴费330万，医保缴费10025万</t>
        </r>
      </text>
    </comment>
    <comment ref="C24" authorId="0">
      <text>
        <r>
          <rPr>
            <b/>
            <sz val="10"/>
            <rFont val="宋体"/>
            <family val="0"/>
          </rPr>
          <t>null,null,总收发:</t>
        </r>
        <r>
          <rPr>
            <sz val="10"/>
            <rFont val="宋体"/>
            <family val="0"/>
          </rPr>
          <t xml:space="preserve">
义务教育公用经费10700万，中心学校公用经费365万，普高生均公用经费配套230万，落实教师待遇12000万，基层医疗卫生机构补助6800万</t>
        </r>
      </text>
    </comment>
    <comment ref="C29" authorId="0">
      <text>
        <r>
          <rPr>
            <b/>
            <sz val="10"/>
            <rFont val="宋体"/>
            <family val="0"/>
          </rPr>
          <t>null,null,总收发:</t>
        </r>
        <r>
          <rPr>
            <sz val="10"/>
            <rFont val="宋体"/>
            <family val="0"/>
          </rPr>
          <t xml:space="preserve">
机关养老保险财政补助预算13816.3333万（33000-19183.6667）</t>
        </r>
      </text>
    </comment>
  </commentList>
</comments>
</file>

<file path=xl/sharedStrings.xml><?xml version="1.0" encoding="utf-8"?>
<sst xmlns="http://schemas.openxmlformats.org/spreadsheetml/2006/main" count="2057" uniqueCount="1513">
  <si>
    <t>2020年一般公共预算收入预算表</t>
  </si>
  <si>
    <t>单位：万元</t>
  </si>
  <si>
    <t>项     目</t>
  </si>
  <si>
    <t>2019年预算数</t>
  </si>
  <si>
    <t>2020年预算数</t>
  </si>
  <si>
    <t>增加额</t>
  </si>
  <si>
    <t>增长比例(%)</t>
  </si>
  <si>
    <t>一、地方收入</t>
  </si>
  <si>
    <t>（一）税收收入小计</t>
  </si>
  <si>
    <t xml:space="preserve">  1、增值税37.5%</t>
  </si>
  <si>
    <t>　2、营业税37.5%</t>
  </si>
  <si>
    <t xml:space="preserve">  3、企业所得税28%</t>
  </si>
  <si>
    <t>　4、个人所得税28%</t>
  </si>
  <si>
    <t xml:space="preserve">  5、资源税75%</t>
  </si>
  <si>
    <t xml:space="preserve">  6、城市维护建设税</t>
  </si>
  <si>
    <t xml:space="preserve">  7、房产税</t>
  </si>
  <si>
    <t>　8、印花税</t>
  </si>
  <si>
    <t>　9、城镇土地使用税70%</t>
  </si>
  <si>
    <t xml:space="preserve">  10、土地增值税</t>
  </si>
  <si>
    <t xml:space="preserve">  11、车船使用牌照税</t>
  </si>
  <si>
    <t xml:space="preserve">  12、耕地占用税</t>
  </si>
  <si>
    <t xml:space="preserve">  13、契税</t>
  </si>
  <si>
    <t>（二）非税收入小计</t>
  </si>
  <si>
    <t xml:space="preserve">  1、专项收入</t>
  </si>
  <si>
    <t>　2、行政事业性收费收入</t>
  </si>
  <si>
    <t>　3、罚没收入</t>
  </si>
  <si>
    <t xml:space="preserve">  4、国有资源有偿使用收入</t>
  </si>
  <si>
    <t xml:space="preserve">  5、其他收入</t>
  </si>
  <si>
    <t>二、上划省级收入</t>
  </si>
  <si>
    <t xml:space="preserve">    上划省级国内增值税12.5%</t>
  </si>
  <si>
    <t xml:space="preserve">    上划省级营改增12.5%</t>
  </si>
  <si>
    <t xml:space="preserve">    上划省级营业税12.5%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</si>
  <si>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</si>
  <si>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</si>
  <si>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</si>
  <si>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</si>
  <si>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>三、上划中央收入</t>
  </si>
  <si>
    <t xml:space="preserve">    上划中央国内增值税50%</t>
  </si>
  <si>
    <t xml:space="preserve">    上划中央营改增50%</t>
  </si>
  <si>
    <t xml:space="preserve">    上划中央营业税50%</t>
  </si>
  <si>
    <t xml:space="preserve">    上划中央消费税</t>
  </si>
  <si>
    <t xml:space="preserve">    上划中央企业所得税60%</t>
  </si>
  <si>
    <t xml:space="preserve">    上划中央个人所得税60%</t>
  </si>
  <si>
    <t>四、财政总收入</t>
  </si>
  <si>
    <t xml:space="preserve">  其中：财政</t>
  </si>
  <si>
    <t xml:space="preserve">        税务</t>
  </si>
  <si>
    <t>2020年一般公共预算支出预算表</t>
  </si>
  <si>
    <t>科目名称和代码</t>
  </si>
  <si>
    <t>比上年增加</t>
  </si>
  <si>
    <t>增减比例%</t>
  </si>
  <si>
    <t>代码</t>
  </si>
  <si>
    <t>科目名称</t>
  </si>
  <si>
    <t>一般公共服务支出</t>
  </si>
  <si>
    <t>国防支出</t>
  </si>
  <si>
    <t>主要是增加了武装专项经费</t>
  </si>
  <si>
    <t>公共安全支出</t>
  </si>
  <si>
    <t>主要是增加信息化和基础设施建设（收入增加安排支出增加）</t>
  </si>
  <si>
    <t>教育支出</t>
  </si>
  <si>
    <t>主要是教师待遇落实增加支出1.2亿等</t>
  </si>
  <si>
    <t>科学技术支出</t>
  </si>
  <si>
    <t>要是增加企业发展资金用于科技事项支出</t>
  </si>
  <si>
    <t>文化体育与传媒支出</t>
  </si>
  <si>
    <t>社会保障和就业支出</t>
  </si>
  <si>
    <t>主要是提前编入上级转移支付增加2.9个亿（城乡居民养老保险、企业养老保险）</t>
  </si>
  <si>
    <t>医疗卫生与计划生育支出</t>
  </si>
  <si>
    <t>主要是增加城乡医疗转移和公立医院改革的上级转移资金</t>
  </si>
  <si>
    <t>节能环保支出</t>
  </si>
  <si>
    <t>增加环保治理投入</t>
  </si>
  <si>
    <t>城乡社区支出</t>
  </si>
  <si>
    <t>主要是增加人防工程建设2700多万</t>
  </si>
  <si>
    <t>农林水支出</t>
  </si>
  <si>
    <t>增加农村环境卫生整治1000万，国有林、农场养老缴费补差加513万</t>
  </si>
  <si>
    <t>交通运输支出</t>
  </si>
  <si>
    <t>资源勘探信息等支出</t>
  </si>
  <si>
    <t>主要是增加企业发展资金5000万。</t>
  </si>
  <si>
    <t>商业服务业等支出</t>
  </si>
  <si>
    <t>主要是增加了马路市场改造资金1000万</t>
  </si>
  <si>
    <t>金融支出</t>
  </si>
  <si>
    <t>减少原因是在政府奖励资金中整合安排金融奖励资金</t>
  </si>
  <si>
    <t>国土海洋气象等支出</t>
  </si>
  <si>
    <t>住房保障支出</t>
  </si>
  <si>
    <t>粮油物资储备支出</t>
  </si>
  <si>
    <t>灾害防治及应急管理支出</t>
  </si>
  <si>
    <t>预备费</t>
  </si>
  <si>
    <t>预备费增加了3100万元，达一般公共预算总支出的1.4%左右</t>
  </si>
  <si>
    <t>其他支出</t>
  </si>
  <si>
    <t>债务还本支出</t>
  </si>
  <si>
    <t>债务付息支出</t>
  </si>
  <si>
    <t>增加付息支出10000万元。</t>
  </si>
  <si>
    <t>合计</t>
  </si>
  <si>
    <t>2020年一般公共预算收支平衡表</t>
  </si>
  <si>
    <t>收        入</t>
  </si>
  <si>
    <t>支        出</t>
  </si>
  <si>
    <t>项      目</t>
  </si>
  <si>
    <t>预算数</t>
  </si>
  <si>
    <t>项       目</t>
  </si>
  <si>
    <t>一、一般公共预算支出</t>
  </si>
  <si>
    <t>142961+235782+13500+39064(42172-1437-833-123-715)=431307</t>
  </si>
  <si>
    <t>二、上级补助收入</t>
  </si>
  <si>
    <t>其中：上级专项转移支付支出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</si>
  <si>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（一）返还性收入</t>
    </r>
  </si>
  <si>
    <t xml:space="preserve">      1、增值税和消费税税收返还收入 </t>
  </si>
  <si>
    <t>二、上解上级支出</t>
  </si>
  <si>
    <t xml:space="preserve">      2、所得税基数返还收入</t>
  </si>
  <si>
    <t xml:space="preserve">  （一）体制上解支出</t>
  </si>
  <si>
    <t xml:space="preserve">      3、成品油价格和税费改革税收返还收入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</si>
  <si>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（二） 出口退税专项上解支出</t>
    </r>
  </si>
  <si>
    <t xml:space="preserve">                                                               </t>
  </si>
  <si>
    <t xml:space="preserve">      4、增值税“五五分享”税收返还收入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</si>
  <si>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（三） 成品油价格和税费改革专项上解支出</t>
    </r>
  </si>
  <si>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5</t>
    </r>
    <r>
      <rPr>
        <sz val="10"/>
        <rFont val="宋体"/>
        <family val="0"/>
      </rPr>
      <t>、其他税收返还收入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</si>
  <si>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（四）专项上解支出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</si>
  <si>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（二）一般性转移支付收入</t>
    </r>
  </si>
  <si>
    <t xml:space="preserve">      1、体制补助收入</t>
  </si>
  <si>
    <t xml:space="preserve">      2、均衡性转移支付收入</t>
  </si>
  <si>
    <t xml:space="preserve">      3、县级基本财力保障机制奖补资金收入</t>
  </si>
  <si>
    <t xml:space="preserve">      4、结算补助收入</t>
  </si>
  <si>
    <t xml:space="preserve">      5、资源枯竭型城市转移支付补助收入</t>
  </si>
  <si>
    <t xml:space="preserve">      6、企业事业单位划转补助收入</t>
  </si>
  <si>
    <t xml:space="preserve">      7、成品油价格和税费改革转移支付补助收入</t>
  </si>
  <si>
    <t xml:space="preserve">      8、基层公检法司转移支付收入</t>
  </si>
  <si>
    <t xml:space="preserve">      9、义务教育等转移支付收入</t>
  </si>
  <si>
    <r>
      <rPr>
        <sz val="12"/>
        <rFont val="宋体"/>
        <family val="0"/>
      </rPr>
      <t>基数:1630+310=1940万,</t>
    </r>
    <r>
      <rPr>
        <sz val="12"/>
        <rFont val="宋体"/>
        <family val="0"/>
      </rPr>
      <t>湘财预【2016】150号</t>
    </r>
    <r>
      <rPr>
        <sz val="12"/>
        <rFont val="宋体"/>
        <family val="0"/>
      </rPr>
      <t>11424万</t>
    </r>
    <r>
      <rPr>
        <sz val="12"/>
        <rFont val="宋体"/>
        <family val="0"/>
      </rPr>
      <t>，其中：公用经费补助8504万，家庭经济困难寄宿生补助601万，校舍维修改造2319万。</t>
    </r>
  </si>
  <si>
    <t xml:space="preserve">      10、基本养老保险和低保等转移支付收入</t>
  </si>
  <si>
    <t xml:space="preserve">      11、城乡居民医疗保险转移支付收入</t>
  </si>
  <si>
    <r>
      <rPr>
        <sz val="12"/>
        <rFont val="宋体"/>
        <family val="0"/>
      </rPr>
      <t>基数：90.3+468.4</t>
    </r>
    <r>
      <rPr>
        <sz val="12"/>
        <rFont val="宋体"/>
        <family val="0"/>
      </rPr>
      <t>=</t>
    </r>
    <r>
      <rPr>
        <sz val="12"/>
        <rFont val="宋体"/>
        <family val="0"/>
      </rPr>
      <t>558.7</t>
    </r>
    <r>
      <rPr>
        <sz val="12"/>
        <rFont val="宋体"/>
        <family val="0"/>
      </rPr>
      <t>万，基本药物制度省级补助</t>
    </r>
    <r>
      <rPr>
        <sz val="12"/>
        <rFont val="宋体"/>
        <family val="0"/>
      </rPr>
      <t>500万（预计数）</t>
    </r>
  </si>
  <si>
    <t xml:space="preserve">      12、农村综合改革转移支付收入</t>
  </si>
  <si>
    <r>
      <rPr>
        <sz val="12"/>
        <rFont val="宋体"/>
        <family val="0"/>
      </rPr>
      <t>基数：522+260+</t>
    </r>
    <r>
      <rPr>
        <b/>
        <sz val="12"/>
        <rFont val="宋体"/>
        <family val="0"/>
      </rPr>
      <t>243</t>
    </r>
    <r>
      <rPr>
        <sz val="12"/>
        <rFont val="宋体"/>
        <family val="0"/>
      </rPr>
      <t>=1025万，</t>
    </r>
  </si>
  <si>
    <t xml:space="preserve">      13、产粮（油）大县奖励资金收入</t>
  </si>
  <si>
    <r>
      <rPr>
        <sz val="12"/>
        <rFont val="宋体"/>
        <family val="0"/>
      </rPr>
      <t>湘财预【2016】1</t>
    </r>
    <r>
      <rPr>
        <sz val="12"/>
        <rFont val="宋体"/>
        <family val="0"/>
      </rPr>
      <t>96</t>
    </r>
    <r>
      <rPr>
        <sz val="12"/>
        <rFont val="宋体"/>
        <family val="0"/>
      </rPr>
      <t>号</t>
    </r>
  </si>
  <si>
    <t xml:space="preserve">      14、重点生态功能区转移支付收入</t>
  </si>
  <si>
    <t>湘财预【2016】170号13144万，基数：6915+255=7170万。</t>
  </si>
  <si>
    <t xml:space="preserve">      15、革命老区转移支付收入</t>
  </si>
  <si>
    <r>
      <rPr>
        <sz val="12"/>
        <rFont val="宋体"/>
        <family val="0"/>
      </rPr>
      <t>社区运转基数：99</t>
    </r>
    <r>
      <rPr>
        <sz val="12"/>
        <rFont val="宋体"/>
        <family val="0"/>
      </rPr>
      <t>万，公路体制下放基数：</t>
    </r>
    <r>
      <rPr>
        <sz val="12"/>
        <rFont val="宋体"/>
        <family val="0"/>
      </rPr>
      <t>1237.76</t>
    </r>
    <r>
      <rPr>
        <sz val="12"/>
        <rFont val="宋体"/>
        <family val="0"/>
      </rPr>
      <t>万（邵财预【</t>
    </r>
    <r>
      <rPr>
        <sz val="12"/>
        <rFont val="宋体"/>
        <family val="0"/>
      </rPr>
      <t>2016</t>
    </r>
    <r>
      <rPr>
        <sz val="12"/>
        <rFont val="宋体"/>
        <family val="0"/>
      </rPr>
      <t>】</t>
    </r>
    <r>
      <rPr>
        <sz val="12"/>
        <rFont val="宋体"/>
        <family val="0"/>
      </rPr>
      <t>66</t>
    </r>
    <r>
      <rPr>
        <sz val="12"/>
        <rFont val="宋体"/>
        <family val="0"/>
      </rPr>
      <t>号），工商、质监体制下放基数：</t>
    </r>
    <r>
      <rPr>
        <sz val="12"/>
        <rFont val="宋体"/>
        <family val="0"/>
      </rPr>
      <t>291.27</t>
    </r>
    <r>
      <rPr>
        <sz val="12"/>
        <rFont val="宋体"/>
        <family val="0"/>
      </rPr>
      <t>（湘财行【</t>
    </r>
    <r>
      <rPr>
        <sz val="12"/>
        <rFont val="宋体"/>
        <family val="0"/>
      </rPr>
      <t>2015</t>
    </r>
    <r>
      <rPr>
        <sz val="12"/>
        <rFont val="宋体"/>
        <family val="0"/>
      </rPr>
      <t>】</t>
    </r>
    <r>
      <rPr>
        <sz val="12"/>
        <rFont val="宋体"/>
        <family val="0"/>
      </rPr>
      <t>78</t>
    </r>
    <r>
      <rPr>
        <sz val="12"/>
        <rFont val="宋体"/>
        <family val="0"/>
      </rPr>
      <t>号）</t>
    </r>
    <r>
      <rPr>
        <sz val="12"/>
        <rFont val="宋体"/>
        <family val="0"/>
      </rPr>
      <t>+1822.7=2113.97</t>
    </r>
    <r>
      <rPr>
        <sz val="12"/>
        <rFont val="宋体"/>
        <family val="0"/>
      </rPr>
      <t>万（湘财行【</t>
    </r>
    <r>
      <rPr>
        <sz val="12"/>
        <rFont val="宋体"/>
        <family val="0"/>
      </rPr>
      <t>2015</t>
    </r>
    <r>
      <rPr>
        <sz val="12"/>
        <rFont val="宋体"/>
        <family val="0"/>
      </rPr>
      <t>】</t>
    </r>
    <r>
      <rPr>
        <sz val="12"/>
        <rFont val="宋体"/>
        <family val="0"/>
      </rPr>
      <t>81</t>
    </r>
    <r>
      <rPr>
        <sz val="12"/>
        <rFont val="宋体"/>
        <family val="0"/>
      </rPr>
      <t>号）</t>
    </r>
    <r>
      <rPr>
        <sz val="12"/>
        <rFont val="宋体"/>
        <family val="0"/>
      </rPr>
      <t>。</t>
    </r>
  </si>
  <si>
    <t xml:space="preserve">      16、民族地区转移支付收入</t>
  </si>
  <si>
    <t xml:space="preserve">      17、贫困地区转移支付收入</t>
  </si>
  <si>
    <t xml:space="preserve">      18、固定数额补助收入</t>
  </si>
  <si>
    <t xml:space="preserve">      19、其他一般性转移支付收入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</si>
  <si>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（三）专项转移支付收入</t>
    </r>
  </si>
  <si>
    <t>三、债务转贷收入</t>
  </si>
  <si>
    <t>四、调入预算稳定调节基金</t>
  </si>
  <si>
    <t>五、调入资金</t>
  </si>
  <si>
    <t>收入总计</t>
  </si>
  <si>
    <t>支出总计</t>
  </si>
  <si>
    <t>2020年一般公共预算专项资金预算表</t>
  </si>
  <si>
    <t>序号</t>
  </si>
  <si>
    <t>功能科目代码</t>
  </si>
  <si>
    <t>项目名称</t>
  </si>
  <si>
    <t>2019年金额</t>
  </si>
  <si>
    <t>2020年预算</t>
  </si>
  <si>
    <t>备    注</t>
  </si>
  <si>
    <t>科目</t>
  </si>
  <si>
    <t>增减</t>
  </si>
  <si>
    <t>2019年预算</t>
  </si>
  <si>
    <t>乡镇禁毒、社区康复戒毒经费</t>
  </si>
  <si>
    <t>乡镇政协委员联系群众工作室经费</t>
  </si>
  <si>
    <t>乡镇人大代表联系群众工作室经费</t>
  </si>
  <si>
    <t>重点项目前期经费</t>
  </si>
  <si>
    <t>含“十四五”规划编制经费</t>
  </si>
  <si>
    <t>会议费</t>
  </si>
  <si>
    <t>信访维稳经费</t>
  </si>
  <si>
    <t>用于信访维稳、涉法涉诉及重大矛盾调处经费。</t>
  </si>
  <si>
    <t>司法救助资金</t>
  </si>
  <si>
    <t>价格调控专项经费</t>
  </si>
  <si>
    <t>第四次全国经济普查经费</t>
  </si>
  <si>
    <t>含2019年130万</t>
  </si>
  <si>
    <t>城市综合管理经费</t>
  </si>
  <si>
    <t>包含创文、创卫、移风易俗、禁炮殡葬改革经费</t>
  </si>
  <si>
    <t>用于创文、创卫、移风易俗、殡葬改革等事务</t>
  </si>
  <si>
    <t>税收征管经费</t>
  </si>
  <si>
    <t>含税收保障办和信息中心运行经费50万。</t>
  </si>
  <si>
    <t xml:space="preserve">
含税收保障办和信息中心运行经费50万。</t>
  </si>
  <si>
    <t>人才专项经费</t>
  </si>
  <si>
    <t>其中：人民医院200万，中医院100万，教育名师工作站84万。</t>
  </si>
  <si>
    <t>其中：人民医院200万，中医院100万，教育名师工作站80万。</t>
  </si>
  <si>
    <t>党建及干部教育、培训经费</t>
  </si>
  <si>
    <t>含干部教育、基层（社区）干部培训、党建专项及党建示范点建设、五化支部建设和村级综合服务平台等</t>
  </si>
  <si>
    <t>含“不忘初心、牢记使命”主题教育、干部教育、基层（社区）干部培训、党建专项及党建示范点建设等</t>
  </si>
  <si>
    <t>武装专项经费</t>
  </si>
  <si>
    <t>其中：征兵经费128万（含体检费50万，政审经费28万）；基层武装部建设经费130万；l 国教合署办公10万；其他业务经费146万（含国防动员、民兵整组、武器库、靶场经费等）。</t>
  </si>
  <si>
    <t>其中：体检费50万</t>
  </si>
  <si>
    <t>教育专项资金</t>
  </si>
  <si>
    <t>其中：1、督学责任区办公经费49.5万。
2、教育国有资产管理300万（按国有资产出租收入税后的20%安排）。
3、义务教育公用经费10700万（含上级转移）。
4、中心学校公用经费365万。
5、义务教育缺编代课费3000万。
6、教师体检经费400万。  
7、普高生均公用经费本级配套230万。
8、学生资助专项资金3697万（其中：义务教育家庭经济困难寄宿生生活补助945万（上级840万，本级105万），普高助学615万（上级549万，本级66万），中职国家助学金171万（上级156万，本级15万），普高建档立卡贫困生免学费200万（上级177万，本级23万），中职免学费215万（本级），家庭困难幼儿入园补助34万，贫困生普高免教科书本级配套9万）。
9、学前教育经费1300万（按保育费收入安排）。
10、银龄讲学计划450万。
11、免费师范生学费130万。
12、校车运行本级配套经费368万。
13、中小学生线上阅读测评系统采购100万。
14、校舍维修2800万元（上级转移）
15、新高考培训100万。
15、教育结算资金17000万。（包含教育建设及安全运行5000万，2020年义务教育班主任津贴、2020年乡村教师人才津贴、教育教学质量奖、从教30年一次性退休补助、落实2018-2019年教师待遇12000万）</t>
  </si>
  <si>
    <t>其中：1、督学责任区办公经费49.5万。
2、教育国有资产管理300万（按收入的40%安排）。
3、校舍维修2510万（上级专项）。
4、学校建设5000万（含职高300万，教师公租房、机关幼儿园建设等。）。
5、义务教育公用经费10700万（县级1200万，上级专项9500万）。
6、中心学校公用经费365万（按人均1.5万安排，另加5万每个乡。三个办事处和三个贫困乡另各加10万）。
7、义务教育缺编代课费3000万（含2018年500万）。
8、义务教育班主任津贴1150万。
9、教师体检经费400万。  
10、新高考培训100万。
11、普高生均公用经费县级配套270万。
12、学生资助专项资金1135万（其中：义务教育家庭经济困难寄宿生生活补助781万（县级配套144万，上级专项637万），普高助学76万，中职国家助学金24万，家庭困难幼儿入园补助34万，普高建档立卡贫困生免学费24万，中职免学费196万）。
13、贫困乡教师人才津贴240万（含上级专项）。
14、学前教育经费1200万（按保育费收入安排）。
15、教师节慰问金200万。
16、银龄讲学计划600万（含2018年150万）。
17、免费师范生学费60万。
18、校车运行368万。</t>
  </si>
  <si>
    <t>科普经费</t>
  </si>
  <si>
    <t>含青少年科技活动经费25万</t>
  </si>
  <si>
    <t>科技专项经费</t>
  </si>
  <si>
    <t>文化事业发展资金</t>
  </si>
  <si>
    <t>含文艺扶持资金、欢乐潇湘和“元宵节”民俗活动经费</t>
  </si>
  <si>
    <t>民政、退役军人专项资金</t>
  </si>
  <si>
    <r>
      <t>其中：
1、基本养老服务补贴220万，
2、社救对象补助70万（含上级转移 包括六十年代精简提标和投诚起义），
3、离休干部医药费100万
4、老工伤医药费15万
5、残疾人“两项补贴”2030万（含上年提标210万），
6、社会救助管理专项经费20万，
7、高龄补贴210万，
8、非营利性养老服务补贴119万（含上级转移），
9、百岁老人长寿保健金15万，
10、购买婚姻登记服务112万，
11、优抚对象医药费320万，
12、抚恤1300万（含光荣院运转经费，烈士纪念事务），
13、义务兵家属优待金1000万（含上级转移），
14、军休人员经费200万，
15、退役安置600万，
16、拥军优属经费50万，
17、殡仪馆运行经费</t>
    </r>
    <r>
      <rPr>
        <sz val="10"/>
        <rFont val="宋体"/>
        <family val="0"/>
      </rPr>
      <t>280</t>
    </r>
    <r>
      <rPr>
        <sz val="10"/>
        <rFont val="宋体"/>
        <family val="0"/>
      </rPr>
      <t>万，
18、困难群众生活救助16120万（含健康扶贫“一站式”结算</t>
    </r>
    <r>
      <rPr>
        <sz val="10"/>
        <rFont val="宋体"/>
        <family val="0"/>
      </rPr>
      <t>2000万元</t>
    </r>
    <r>
      <rPr>
        <sz val="10"/>
        <rFont val="宋体"/>
        <family val="0"/>
      </rPr>
      <t>），（其中：县级配套1620万，上级专项14500万）
19、敬老院管理</t>
    </r>
    <r>
      <rPr>
        <sz val="10"/>
        <rFont val="宋体"/>
        <family val="0"/>
      </rPr>
      <t>112</t>
    </r>
    <r>
      <rPr>
        <sz val="10"/>
        <rFont val="宋体"/>
        <family val="0"/>
      </rPr>
      <t>万（含上级转移），
20、敬老院超龄院长清退费80万，
21、撤县建市工作经费</t>
    </r>
    <r>
      <rPr>
        <sz val="10"/>
        <rFont val="宋体"/>
        <family val="0"/>
      </rPr>
      <t>16</t>
    </r>
    <r>
      <rPr>
        <sz val="10"/>
        <rFont val="宋体"/>
        <family val="0"/>
      </rPr>
      <t>0万，
22、城镇退役士兵养老、医疗保险补交1200万。</t>
    </r>
  </si>
  <si>
    <r>
      <t>其中：1、优抚对象医药费90万，
2、基本养老服务补贴180万，
3、抚恤1000万，
4、义务兵家属优待金720万，
5、社救对象补助70万（含上级转移 包括六十年代精简提标和投诚起义），6、军休人员经费200万，
7、残疾人“两项补贴”1610万，
8、退役安置600万，
9、撤县建市工作经费</t>
    </r>
    <r>
      <rPr>
        <sz val="10"/>
        <color indexed="10"/>
        <rFont val="宋体"/>
        <family val="0"/>
      </rPr>
      <t>200</t>
    </r>
    <r>
      <rPr>
        <sz val="10"/>
        <rFont val="宋体"/>
        <family val="0"/>
      </rPr>
      <t xml:space="preserve">万，
10、社会救助管理专项经费20万，
11、高龄补贴210万，
12、拥军优属经费50万，
13、非营利性养老服务补贴119万，
14、百岁老人长寿保健金20万，
15、购买婚姻登记服务112万，
16、殡仪馆运行经费200万（服务性收费250万全返，财政另补助200万），
17、困难群众生活救助3150万（其中：县级配套150万（用于城镇低保配套、五保户集中供养配套、临时救助配套、医疗救助配套、农村低保配套），上级专项3000万，）
18、敬老院管理168万，
19、敬老院超龄院长清退费50万，
</t>
    </r>
  </si>
  <si>
    <t>财政对社会保险基金的补助</t>
  </si>
  <si>
    <t>其中：1、机关养老保险缴费及财政补助33000万（含均衡性转移支付中机关事业单位养老保险基金专项补助），
3、工伤保险缴费840万，
4、失业保险缴费330万，
5、对城乡居民养老保险基金的补助26654万（本级1654万（农保缴费补贴490万，基础养老金补贴1164万），上级专项25000万）
6、企业养老保险24686万（本级1686万，上级专项23000万）
7、老工伤同级财政配套10万
8、机关事业单位养老保险职业年金单位部分财政做实4070万
9、机关事业单位养老保险2014年10月前个人账户试点退费3000万（（湘人社函[2019]257号））</t>
  </si>
  <si>
    <t xml:space="preserve">其中：1、养老保险缴费及财政补助35000万（含均衡性转移支付中机关事业单位养老保险基金专项补助），
2、生育保险缴费423万，
3、工伤保险缴费845万，
4、失业保险缴费397万，
5、对城乡居民养老保险基金的补助24078万（县级1078万（缴费补贴328万，基础养老金补贴750万），上级专项23000万）
6、企业养老保险14686万（县级1686万，上级专项13000万）
7、老工伤同级财政配套100万
</t>
  </si>
  <si>
    <t>企业改制经费</t>
  </si>
  <si>
    <r>
      <t>其中：改制企业直系亲属救济费5</t>
    </r>
    <r>
      <rPr>
        <sz val="10"/>
        <rFont val="宋体"/>
        <family val="0"/>
      </rPr>
      <t>0</t>
    </r>
    <r>
      <rPr>
        <sz val="10"/>
        <rFont val="宋体"/>
        <family val="0"/>
      </rPr>
      <t>万。</t>
    </r>
  </si>
  <si>
    <t>其中：改制企业直系亲属救济费100万。</t>
  </si>
  <si>
    <t>就业资金配套</t>
  </si>
  <si>
    <r>
      <t>用于公益性岗位补助,其中辅警经费</t>
    </r>
    <r>
      <rPr>
        <sz val="10"/>
        <rFont val="宋体"/>
        <family val="0"/>
      </rPr>
      <t>400万</t>
    </r>
  </si>
  <si>
    <t>用于公益性岗位补助</t>
  </si>
  <si>
    <t>军转干部相关经费</t>
  </si>
  <si>
    <t>含上级一般性转移支付相关资金</t>
  </si>
  <si>
    <t>社保基金代征代缴工作经费</t>
  </si>
  <si>
    <t>2020年城乡居民医保缴费乡镇工作经费增加1元/人。</t>
  </si>
  <si>
    <t>用于兑现2018年社保基金代征工作经费</t>
  </si>
  <si>
    <t>残疾人就业、康复专项资金</t>
  </si>
  <si>
    <t>医疗卫生专项</t>
  </si>
  <si>
    <t xml:space="preserve">其中：1、疾病预防控制专项经费150万（含结核病防治30万，其中人民医院10万，疾控中心20万），
2、基本公共卫生服务配套710万（含2019年提标增加65万），
3、基层医疗卫生机构补助6800万（含补水东江卫生院50万元,基层卫生院中医药事业资金1000万元）（含上级转移支付），
4、村卫生室实施基本药物制度补助资金200万，
5、精神病救治资金300万，
6、公立医院改革补助1000万（含上级转移支付相关资金），
7、中医药发展资金400万（含上级转移支付相关资金），
8、信息化建设（互联互通）50万，
9、乡村医疗垃圾处理费336万，
12、计划生育专项业务经费3184万（其中：失独家庭关爱经费150万，农村独生子女家庭保健费11万，农村计划生育困难家庭奖励扶助1085万，城镇独生子女父母奖励782万，农村部分计划生育家庭特别扶助626万，困难计生对象补助530万）（含转移支付）
13、医疗保险缴费及基金补助10062万（含军转志愿兵退休人员医保费37万），
14、城乡医疗保险的补助54200万（本级6200万（含补2019年提标增加234万），上级专项48000万）， 
15、乡村家庭医生签约300万，
16、无偿献血营养费补助192万，
17、医疗救助配套30万。                                                                                                                                                                 </t>
  </si>
  <si>
    <t xml:space="preserve">其中：1、疾病预防控制专项经费150万（含结核病防治30万，其中人民医院10万，疾控中心20万），
2、基本公共卫生服务580万，
3、基层医疗卫生机构补助6300万（含上级转移支付相关资金），
4、村卫生室实施基本药物制度补助资金200万，
5、精神病救治资金300万，
6、公立医院改革补助600万，
7、中医药发展资金300万，
8、信息化建设（互联互通）50万，
9、乡村医疗垃圾处理费336万，
10、离休及伤残军人医药费300万，
11、老公伤医疗经费5万，
12、计划生育专项业务经费2691万（其中：失独家庭关爱经费122万，农村独生子女保健费12万，农村计划生育困难家庭奖励扶助970万，城镇独生子女父母奖励672万，农村部分计划生育家庭特别扶助495万，困难计生对象补助400万，计生网格化建设村直报20万）（含转移支付）
13、医疗保险缴费及基金补助10062万（含军转志愿兵退休人员2018-2019年医保费37万），
14、城乡医疗保险的补助45200万（县级5200万，上级专项40000万），
15、困难企业医保本级配套50万， 
16、乡村家庭医生签约300万，
17、无偿献血营养费补助70万，
                                                                                                                                                                    </t>
  </si>
  <si>
    <t>乡镇计生专项经费</t>
  </si>
  <si>
    <t>用于：化债、奖励、能力建设、执法经费、工作经费。</t>
  </si>
  <si>
    <t>环保专项资金</t>
  </si>
  <si>
    <t>用于支付污水、垃圾处理费和矿涌水治理费等。</t>
  </si>
  <si>
    <t>用于支付污水、垃圾处理费和关闭污染企业补偿、矿涌水治理费等。</t>
  </si>
  <si>
    <t>农业、粮食专项资金</t>
  </si>
  <si>
    <t>其中：1、发展粮食生产专项700万。
      2、农村能源专项188万。（其中：亮化工程150万(含还债100万，维护费50万)，农村新能源建设38万）
      3、支持农业生产专项1128万（其中：(1)、用于标准化生产和“三品一标”认证奖补和认定农业产业化龙头企业及规模企业奖补100万），(2)、发展蔬菜生产资金120万，(3)、现代农机、农民专业合作社建设扶持及家庭农场适度规模经营主体扶持专项160万，(4)、扶持集体经济发展本级配套资金88万。(5)、其他资金660万（其中400万用于扶贫））</t>
  </si>
  <si>
    <t>其中：1、发展粮食生产专项700万（其中：农机插秧补助100万元，）
2、现代农机合作社建设专项120万，
3、农村能源专项280万。（其中：亮化工程200万，光伏、沼气80万）
4、支持农业生产专项1000万（其中：1、用于标准化生产和“三品一标”认证奖补和认定农业产业化龙头企业及规模企业奖补50万），2、发展蔬菜生产资金150万，3、其他资金800万（其中400万用于扶贫））</t>
  </si>
  <si>
    <t>库区转移支付专项</t>
  </si>
  <si>
    <t>村级公益事业建设奖补资金</t>
  </si>
  <si>
    <t>其中：本级200万，上级专项1800万。</t>
  </si>
  <si>
    <t>其中：县级200万，上级专项1800万。</t>
  </si>
  <si>
    <t>村级运转经费</t>
  </si>
  <si>
    <t>含五化支部建设和村纪检员补助。</t>
  </si>
  <si>
    <t>农村公路养护、维修专项</t>
  </si>
  <si>
    <t>扶贫项目500万。</t>
  </si>
  <si>
    <t>其中：乡道、村道养护资金700万，扶贫项目500万。</t>
  </si>
  <si>
    <t>公汽补助</t>
  </si>
  <si>
    <t>其中：老年人免费乘车补助585万（按1元/人次安排），劳务输出及房租补助46万（【2017】第26次政府常务会议纪要），购车补助200万，</t>
  </si>
  <si>
    <t>其中：老年人免费乘车补助405万（按1元/人次安排），劳务输出及房租补助45.5万（【2017】第26次政府常务会议纪要），购车补助300万，</t>
  </si>
  <si>
    <t>企业发展资金</t>
  </si>
  <si>
    <t>含标准化厂房奖励、V机电、金旺农贸市场补助、智能制造院建设、乡镇工业园区建设奖补、五金机电博览会，电子商务奖励，商贸企业入限工作经费，开放型经济奖励，千人援企业工作和奖励资金支持民营企业加大研发投入等。</t>
  </si>
  <si>
    <t>含标准化厂房奖励、V机电、金旺农贸市场补助、智能制造院建设、乡镇工业园区建设奖补等。</t>
  </si>
  <si>
    <t>地质灾害防治专项经费</t>
  </si>
  <si>
    <t>住房公积金缴费补贴</t>
  </si>
  <si>
    <t>预留资金</t>
  </si>
  <si>
    <t>其中:1、增人增资、抚恤费结算1500万,
2、老干部生活补助3000万，
3、财税工作考核经费1600万，
4、预留政府奖励资金800万，
5、预留非税收入成本支出500万，
6、预留乡镇城市建设和管理经费800万（不含办事处，按城建税入库情况安排）</t>
  </si>
  <si>
    <t xml:space="preserve">其中:1、增人增资、抚恤费结算1500万,
2、财税工作考核经费2000万，
3、预留政府奖励资金1000万，
4、预留国有资产管理成本支出500万，
5、预留乡镇城市建设和管理经费1000万（不含办事处，按城建税入库情况安排）
</t>
  </si>
  <si>
    <t>招商引资专项</t>
  </si>
  <si>
    <t>其中商务局招商工作经费20万</t>
  </si>
  <si>
    <t>市长质量奖</t>
  </si>
  <si>
    <t>食品安全示范市建设</t>
  </si>
  <si>
    <t>安全生产专项经费</t>
  </si>
  <si>
    <t>投资评审和基建预决算审计</t>
  </si>
  <si>
    <t>水利建设资金</t>
  </si>
  <si>
    <t>含安全饮水资金、五小水利建设资金，其中用于扶贫600万，流光岭水库饮用水建设资金3000万元。</t>
  </si>
  <si>
    <t>含安全饮水资金、五小水利建设资金，其中用于扶贫600万</t>
  </si>
  <si>
    <t>创建省森林绿色城市资金</t>
  </si>
  <si>
    <t>含垃圾分类资金</t>
  </si>
  <si>
    <t>森林防火、灭火</t>
  </si>
  <si>
    <t>含森林灭火的物资储备等</t>
  </si>
  <si>
    <t>政府常务会议纪要【2018】第20次</t>
  </si>
  <si>
    <t>消防安全</t>
  </si>
  <si>
    <t>农村环境卫生综合整治</t>
  </si>
  <si>
    <t>耕地占补平衡</t>
  </si>
  <si>
    <t>其中：旅游公厕50万，产业扶贫450万，含贺绿汀故居维修、荫家堂维护管理。</t>
  </si>
  <si>
    <t>城市建设和维护费</t>
  </si>
  <si>
    <t>含城区路灯电费200万元</t>
  </si>
  <si>
    <t>政府常务会议纪要【2018】第3次</t>
  </si>
  <si>
    <t>旅游发展资金</t>
  </si>
  <si>
    <t>城乡农贸市场建设（含取消马路市场整顿改造资金））</t>
  </si>
  <si>
    <t>邵东市政府会议纪要[2019]第5次</t>
  </si>
  <si>
    <t>农贸市场管理和建设工作经费</t>
  </si>
  <si>
    <t>2018年已提前下达资金：1、教师节慰问金100万，2、退养拆迁补偿资金1000万，3、环保关闭企业补助1830万（廉桥造纸厂900万，永胜造纸厂240万，宏发造纸厂100万，利源造纸厂260万，松山塑胶厂搬迁330万）4、农场退休职工养老保险补差886.9万，5、公安专项经费1382.1万（辅警工资提标和扫黑除恶经费1170万，收治中心增补经费212.1万），6、2016年统建的农村危改房因山体滑坡等造成外部安全隐患整治经费200万，7、村级场所村务公开栏制作经费703.35万，8、第二次全国污染源普查经费200万，9、棚改工作经费250万，10、邵阳宝庆车站邵东范家山6台运营车辆亏损补助52.7万，11、《邵东县地名图集》和《邵东县标准地名录》等印刷出版专项经费100万，12、2017年施工图审查服务退费及2018年审图购买服务经费439万，13、林业专项经费260万（松毛虫防治100万，编制全县采石取土10规划等、森林资源督察迎检工作经费160万），14、碧水蓝天保卫战经费500万，15、丘田村石膏采空区安置及机场征地工作经费763万，16、政法委扫黑除恶专项经费100万，17、归还应急救灾贷款利息242万、18、贺绿汀音乐文化艺术节活动经费150万，19、宣传部与上级媒体合作经费120万，20、纪委监委辅警经费100万，21、企业职工基本养老保险财政配套资金（新增部分）1125万，22、法院司法救助经费200万。</t>
  </si>
  <si>
    <t>还本付息</t>
  </si>
  <si>
    <r>
      <t>含2018年</t>
    </r>
    <r>
      <rPr>
        <sz val="10"/>
        <rFont val="宋体"/>
        <family val="0"/>
      </rPr>
      <t>还本付息</t>
    </r>
    <r>
      <rPr>
        <sz val="10"/>
        <rFont val="宋体"/>
        <family val="0"/>
      </rPr>
      <t>6659万</t>
    </r>
  </si>
  <si>
    <t>专项扶贫资金</t>
  </si>
  <si>
    <t>另整合扶贫资金1500万（其中水利建设600万，农业发展资金400万，农村公路养护、维修500万）</t>
  </si>
  <si>
    <t>其他扶贫资金</t>
  </si>
  <si>
    <t>含重度残疾人、建档立卡未脱贫人员、五保户、低保户的养老保险政府代缴资金308万，健康扶贫资助居民医保政府代缴资金799万，就业扶贫车间建设450万，健康扶贫“一站式”结算1000万等。</t>
  </si>
  <si>
    <t>国有林场、农场退休职工养老保险补差等</t>
  </si>
  <si>
    <t>含2015年7月-2019年12月国有林场退休职工医疗保险、养老保险补差422万元。</t>
  </si>
  <si>
    <t>施工图审查购买服务经费</t>
  </si>
  <si>
    <t>机构改革工作经费</t>
  </si>
  <si>
    <t>农业保险配套</t>
  </si>
  <si>
    <t>乡镇团委、妇联、总工会和科协群团经费</t>
  </si>
  <si>
    <t>乡镇（街道办 ）妇联、团委、总工会、科协经费各52万。</t>
  </si>
  <si>
    <t>事业人员招考经费</t>
  </si>
  <si>
    <t>按录取人数300元/人安排，报名费全返。</t>
  </si>
  <si>
    <t>国土空间规划编制和信息化建设及村庄规划编制</t>
  </si>
  <si>
    <t>邵东市政府常务会议纪要[2019]第5次</t>
  </si>
  <si>
    <t>失地农民养老保险工作经费</t>
  </si>
  <si>
    <t>外流贩毒四个工作站建设及工作经费</t>
  </si>
  <si>
    <t>含毒品查缉站建设专项50万</t>
  </si>
  <si>
    <t>黄家坝、三合水库向城区供应原水价格补贴</t>
  </si>
  <si>
    <t>政府常务会议纪要[2019]第7次 0.08元/立方</t>
  </si>
  <si>
    <t>贺绿汀故居修缮、文物征集和周边环境改造</t>
  </si>
  <si>
    <t>书记办公会议纪要[2019]第11次</t>
  </si>
  <si>
    <t>疫情防治</t>
  </si>
  <si>
    <t>合   计</t>
  </si>
  <si>
    <t>注：本表中的“上级专项”为上级一般性转移支付中指定用途的资金。</t>
  </si>
  <si>
    <r>
      <t>2020</t>
    </r>
    <r>
      <rPr>
        <b/>
        <sz val="16"/>
        <rFont val="黑体"/>
        <family val="3"/>
      </rPr>
      <t>年一般公共预算支出表</t>
    </r>
  </si>
  <si>
    <r>
      <rPr>
        <sz val="12"/>
        <rFont val="宋体"/>
        <family val="0"/>
      </rPr>
      <t>单位：万元</t>
    </r>
  </si>
  <si>
    <r>
      <rPr>
        <b/>
        <sz val="12"/>
        <rFont val="宋体"/>
        <family val="0"/>
      </rPr>
      <t>项目</t>
    </r>
  </si>
  <si>
    <r>
      <rPr>
        <b/>
        <sz val="12"/>
        <rFont val="宋体"/>
        <family val="0"/>
      </rPr>
      <t>预算数</t>
    </r>
  </si>
  <si>
    <r>
      <rPr>
        <b/>
        <sz val="12"/>
        <rFont val="宋体"/>
        <family val="0"/>
      </rPr>
      <t>备注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</si>
  <si>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一、一般公共服务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</si>
  <si>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人大事务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</si>
  <si>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行政运行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</si>
  <si>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一般行政管理事务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</si>
  <si>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机关服务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</si>
  <si>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人大会议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</si>
  <si>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人大立法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</si>
  <si>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人大监督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</si>
  <si>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人大代表履职能力提升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</si>
  <si>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代表工作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</si>
  <si>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人大信访工作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</si>
  <si>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事业运行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</si>
  <si>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其他人大事务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</si>
  <si>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政协事务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</si>
  <si>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政协会议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</si>
  <si>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委员视察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</si>
  <si>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参政议政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</si>
  <si>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其他政协事务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</si>
  <si>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</si>
  <si>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</si>
  <si>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专项业务活动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</si>
  <si>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政务公开审批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</si>
  <si>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信访事务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</si>
  <si>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参事事务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</si>
  <si>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</si>
  <si>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发展与改革事务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</si>
  <si>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战略规划与实施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</si>
  <si>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日常经济运行调节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</si>
  <si>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社会事业发展规划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</si>
  <si>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经济体制改革研究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</si>
  <si>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物价管理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</si>
  <si>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其他发展与改革事务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</si>
  <si>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统计信息事务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</si>
  <si>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信息事务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</si>
  <si>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专项统计业务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</si>
  <si>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统计管理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</si>
  <si>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专项普查活动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</si>
  <si>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统计抽样调查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</si>
  <si>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其他统计信息事务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</si>
  <si>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财政事务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</si>
  <si>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预算改革业务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</si>
  <si>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财政国库业务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</si>
  <si>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财政监察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</si>
  <si>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信息化建设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</si>
  <si>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财政委托业务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</si>
  <si>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其他财政事务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</si>
  <si>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税收事务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</si>
  <si>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税务办案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</si>
  <si>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税务登记证及发票管理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</si>
  <si>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代扣代收代征税款手续费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</si>
  <si>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税务宣传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</si>
  <si>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协税护税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</si>
  <si>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其他税收事务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</si>
  <si>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审计事务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</si>
  <si>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审计业务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</si>
  <si>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审计管理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</si>
  <si>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其他审计事务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</si>
  <si>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海关事务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</si>
  <si>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缉私办案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</si>
  <si>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口岸管理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</si>
  <si>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海关关务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</si>
  <si>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关税征管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</si>
  <si>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海关监管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</si>
  <si>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检验检疫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</si>
  <si>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其他海关事务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</si>
  <si>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人力资源事务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</si>
  <si>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政府特殊津贴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</si>
  <si>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资助留学回国人员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</si>
  <si>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博士后日常经费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</si>
  <si>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引进人才费用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</si>
  <si>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其他人力资源事务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</si>
  <si>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纪检监察事务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</si>
  <si>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大案要案查处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</si>
  <si>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派驻派出机构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</si>
  <si>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中央巡视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</si>
  <si>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其他纪检监察事务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</si>
  <si>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商贸事务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</si>
  <si>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对外贸易管理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</si>
  <si>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国际经济合作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</si>
  <si>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外资管理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</si>
  <si>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国内贸易管理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</si>
  <si>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招商引资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</si>
  <si>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其他商贸事务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</si>
  <si>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知识产权事务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</si>
  <si>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专利审批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</si>
  <si>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国家知识产权战略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</si>
  <si>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专利试点和产业化推进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</si>
  <si>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专利执法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</si>
  <si>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国际组织专项活动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</si>
  <si>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知识产权宏观管理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</si>
  <si>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商标管理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</si>
  <si>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原产地地理标志管理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</si>
  <si>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其他知识产权事务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</si>
  <si>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民族事务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</si>
  <si>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民族工作专项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</si>
  <si>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其他民族事务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</si>
  <si>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港澳台事务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</si>
  <si>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港澳事务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</si>
  <si>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台湾事务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</si>
  <si>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其他港澳台事务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</si>
  <si>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档案事务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</si>
  <si>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档案馆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</si>
  <si>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其他档案事务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</si>
  <si>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民主党派及工商联事务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</si>
  <si>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其他民主党派及工商联事务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</si>
  <si>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群众团体事务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</si>
  <si>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工会事务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</si>
  <si>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其他群众团体事务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</si>
  <si>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党委办公厅（室）及相关机构事务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</si>
  <si>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</si>
  <si>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其他党委办公厅（室）及相关机构事务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</si>
  <si>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组织事务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</si>
  <si>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公务员事务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</si>
  <si>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其他组织事务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</si>
  <si>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宣传事务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</si>
  <si>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其他宣传事务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</si>
  <si>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统战事务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</si>
  <si>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宗教事务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</si>
  <si>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华侨事务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</si>
  <si>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其他统战事务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</si>
  <si>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对外联络事务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</si>
  <si>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其他对外联络事务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</si>
  <si>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其他共产党事务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</si>
  <si>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其他共产党事务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</si>
  <si>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网信事务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</si>
  <si>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其他网信事务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</si>
  <si>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市场监督管理事务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</si>
  <si>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市场监督管理专项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</si>
  <si>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市场监管执法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</si>
  <si>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消费者权益保护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</si>
  <si>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价格监督检查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</si>
  <si>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市场监督管理技术支持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</si>
  <si>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认证认可监督管理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</si>
  <si>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标准化管理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</si>
  <si>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药品事务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</si>
  <si>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医疗器械事务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</si>
  <si>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化妆品事务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</si>
  <si>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其他市场监督管理事务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</si>
  <si>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其他一般公共服务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</si>
  <si>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国家赔偿费用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</si>
  <si>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其他一般公共服务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</si>
  <si>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二、外交支出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</si>
  <si>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外交管理事务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</si>
  <si>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其他外交管理事务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</si>
  <si>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驻外机构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</si>
  <si>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驻外使领馆（团、处</t>
    </r>
    <r>
      <rPr>
        <sz val="11"/>
        <rFont val="Times New Roman"/>
        <family val="1"/>
      </rPr>
      <t>)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</si>
  <si>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其他驻外机构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</si>
  <si>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对外援助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</si>
  <si>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援外优惠贷款贴息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</si>
  <si>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对外援助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</si>
  <si>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国际组织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</si>
  <si>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国际组织会费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</si>
  <si>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国际组织捐赠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</si>
  <si>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维和摊款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</si>
  <si>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国际组织股金及基金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</si>
  <si>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其他国际组织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</si>
  <si>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对外合作与交流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</si>
  <si>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在华国际会议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</si>
  <si>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国际交流活动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</si>
  <si>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其他对外合作与交流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</si>
  <si>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对外宣传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</si>
  <si>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对外宣传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</si>
  <si>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边界勘界联检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</si>
  <si>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边界勘界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</si>
  <si>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边界联检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</si>
  <si>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边界界桩维护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</si>
  <si>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</si>
  <si>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国际发展合作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</si>
  <si>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其他国际发展合作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</si>
  <si>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其他外交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</si>
  <si>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其他外交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</si>
  <si>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三、国防支出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</si>
  <si>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现役部队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</si>
  <si>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现役部队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</si>
  <si>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国防科研事业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</si>
  <si>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国防科研事业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</si>
  <si>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专项工程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</si>
  <si>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专项工程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</si>
  <si>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国防动员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</si>
  <si>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兵役征集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</si>
  <si>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经济动员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</si>
  <si>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人民防空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</si>
  <si>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交通战备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</si>
  <si>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国防教育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</si>
  <si>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预备役部队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</si>
  <si>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民兵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</si>
  <si>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边海防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</si>
  <si>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其他国防动员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</si>
  <si>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其他国防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</si>
  <si>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其他国防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</si>
  <si>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四、公共安全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</si>
  <si>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武装警察部队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</si>
  <si>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武装警察部队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</si>
  <si>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其他武装警察部队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</si>
  <si>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公安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</si>
  <si>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执法办案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</si>
  <si>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特别业务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</si>
  <si>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其他公安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</si>
  <si>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国家安全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</si>
  <si>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安全业务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</si>
  <si>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其他国家安全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</si>
  <si>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检察</t>
    </r>
  </si>
  <si>
    <r>
      <rPr>
        <sz val="11"/>
        <rFont val="Times New Roman"/>
        <family val="1"/>
      </rPr>
      <t xml:space="preserve">      “</t>
    </r>
    <r>
      <rPr>
        <sz val="11"/>
        <rFont val="宋体"/>
        <family val="0"/>
      </rPr>
      <t>两房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</si>
  <si>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检察监督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</si>
  <si>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其他检察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</si>
  <si>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法院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</si>
  <si>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案件审判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</si>
  <si>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案件执行</t>
    </r>
  </si>
  <si>
    <r>
      <rPr>
        <sz val="11"/>
        <rFont val="Times New Roman"/>
        <family val="1"/>
      </rPr>
      <t xml:space="preserve">      “</t>
    </r>
    <r>
      <rPr>
        <sz val="11"/>
        <rFont val="宋体"/>
        <family val="0"/>
      </rPr>
      <t>两庭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</si>
  <si>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其他法院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</si>
  <si>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司法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</si>
  <si>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基层司法业务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</si>
  <si>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普法宣传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</si>
  <si>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律师公证管理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</si>
  <si>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法律援助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</si>
  <si>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国家统一法律职业资格考试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</si>
  <si>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仲裁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</si>
  <si>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社区矫正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</si>
  <si>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司法鉴定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</si>
  <si>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法制建设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</si>
  <si>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其他司法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</si>
  <si>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监狱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</si>
  <si>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犯人生活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</si>
  <si>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犯人改造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</si>
  <si>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狱政设施建设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</si>
  <si>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其他监狱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</si>
  <si>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强制隔离戒毒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</si>
  <si>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强制隔离戒毒人员生活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</si>
  <si>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强制隔离戒毒人员教育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</si>
  <si>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所政设施建设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</si>
  <si>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其他强制隔离戒毒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</si>
  <si>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国家保密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</si>
  <si>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保密技术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</si>
  <si>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保密管理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</si>
  <si>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其他国家保密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</si>
  <si>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缉私警察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</si>
  <si>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缉私业务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</si>
  <si>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其他缉私警察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</si>
  <si>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其他公共安全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</si>
  <si>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其他公共安全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</si>
  <si>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五、教育支出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</si>
  <si>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教育管理事务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</si>
  <si>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其他教育管理事务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</si>
  <si>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普通教育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</si>
  <si>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学前教育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</si>
  <si>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小学教育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</si>
  <si>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初中教育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</si>
  <si>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高中教育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</si>
  <si>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高等教育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</si>
  <si>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化解农村义务教育债务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</si>
  <si>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化解普通高中债务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</si>
  <si>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其他普通教育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</si>
  <si>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职业教育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</si>
  <si>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初等职业教育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</si>
  <si>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中专教育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</si>
  <si>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技校教育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</si>
  <si>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职业高中教育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</si>
  <si>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高等职业教育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</si>
  <si>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其他职业教育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</si>
  <si>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成人教育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</si>
  <si>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成人初等教育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</si>
  <si>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成人中等教育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</si>
  <si>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成人高等教育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</si>
  <si>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成人广播电视教育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</si>
  <si>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其他成人教育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</si>
  <si>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广播电视教育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</si>
  <si>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广播电视学校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</si>
  <si>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教育电视台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</si>
  <si>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其他广播电视教育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</si>
  <si>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留学教育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</si>
  <si>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出国留学教育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</si>
  <si>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来华留学教育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</si>
  <si>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其他留学教育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</si>
  <si>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特殊教育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</si>
  <si>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特殊学校教育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</si>
  <si>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工读学校教育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</si>
  <si>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其他特殊教育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</si>
  <si>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进修及培训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</si>
  <si>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教师进修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</si>
  <si>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干部教育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</si>
  <si>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培训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</si>
  <si>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退役士兵能力提升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</si>
  <si>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其他进修及培训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</si>
  <si>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教育费附加安排的支出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</si>
  <si>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农村中小学校舍建设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</si>
  <si>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农村中小学教学设施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</si>
  <si>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城市中小学校舍建设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</si>
  <si>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城市中小学教学设施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</si>
  <si>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中等职业学校教学设施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</si>
  <si>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其他教育费附加安排的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</si>
  <si>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</si>
  <si>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其他教育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</si>
  <si>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六、科学技术支出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</si>
  <si>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科学技术管理事务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</si>
  <si>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其他科学技术管理事务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</si>
  <si>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基础研究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</si>
  <si>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机构运行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</si>
  <si>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重点基础研究规划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</si>
  <si>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自然科学基金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</si>
  <si>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重点实验室及相关设施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</si>
  <si>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重大科学工程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</si>
  <si>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专项基础科研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</si>
  <si>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专项技术基础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</si>
  <si>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其他基础研究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</si>
  <si>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应用研究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</si>
  <si>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社会公益研究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</si>
  <si>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高技术研究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</si>
  <si>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专项科研试制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</si>
  <si>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其他应用研究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</si>
  <si>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技术研究与开发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</si>
  <si>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应用技术研究与开发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</si>
  <si>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产业技术研究与开发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</si>
  <si>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科技成果转化与扩散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</si>
  <si>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其他技术研究与开发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</si>
  <si>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科技条件与服务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</si>
  <si>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技术创新服务体系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</si>
  <si>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科技条件专项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</si>
  <si>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其他科技条件与服务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</si>
  <si>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社会科学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</si>
  <si>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社会科学研究机构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</si>
  <si>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社会科学研究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</si>
  <si>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社科基金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</si>
  <si>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其他社会科学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</si>
  <si>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科学技术普及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</si>
  <si>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科普活动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</si>
  <si>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青少年科技活动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</si>
  <si>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学术交流活动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</si>
  <si>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科技馆站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</si>
  <si>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其他科学技术普及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</si>
  <si>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科技交流与合作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</si>
  <si>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国际交流与合作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</si>
  <si>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重大科技合作项目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</si>
  <si>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其他科技交流与合作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</si>
  <si>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科技重大项目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</si>
  <si>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科技重大专项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</si>
  <si>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重点研发计划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</si>
  <si>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其他科学技术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</si>
  <si>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科技奖励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</si>
  <si>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核应急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</si>
  <si>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转制科研机构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</si>
  <si>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其他科学技术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</si>
  <si>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七、文化旅游体育与传媒支出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</si>
  <si>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文化和旅游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</si>
  <si>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图书馆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</si>
  <si>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文化展示及纪念机构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</si>
  <si>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艺术表演场所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</si>
  <si>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艺术表演团体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</si>
  <si>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</si>
  <si>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群众文化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</si>
  <si>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文化和旅游交流与合作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</si>
  <si>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文化创作与保护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</si>
  <si>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文化和旅游市场管理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</si>
  <si>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旅游宣传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</si>
  <si>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旅游行业业务管理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</si>
  <si>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其他文化和旅游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</si>
  <si>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文物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</si>
  <si>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文物保护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</si>
  <si>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博物馆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</si>
  <si>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历史名城与古迹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</si>
  <si>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其他文物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</si>
  <si>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体育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</si>
  <si>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运动项目管理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</si>
  <si>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体育竞赛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</si>
  <si>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体育训练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</si>
  <si>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体育场馆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</si>
  <si>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群众体育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</si>
  <si>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体育交流与合作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</si>
  <si>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其他体育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</si>
  <si>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新闻出版电影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</si>
  <si>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新闻通讯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</si>
  <si>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出版发行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</si>
  <si>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版权管理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</si>
  <si>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电影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</si>
  <si>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其他新闻出版电影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</si>
  <si>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广播电视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</si>
  <si>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广播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</si>
  <si>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电视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</si>
  <si>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其他广播电视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</si>
  <si>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其他文化体育与传媒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</si>
  <si>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宣传文化发展专项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</si>
  <si>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文化产业发展专项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</si>
  <si>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其他文化体育与传媒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</si>
  <si>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八、社会保障和就业支出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</si>
  <si>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人力资源和社会保障管理事务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</si>
  <si>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综合业务管理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</si>
  <si>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劳动保障监察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</si>
  <si>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就业管理事务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</si>
  <si>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社会保险业务管理事务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</si>
  <si>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社会保险经办机构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</si>
  <si>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劳动关系和维权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</si>
  <si>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公共就业服务和职业技能鉴定机构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</si>
  <si>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劳动人事争议调解仲裁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</si>
  <si>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其他人力资源和社会保障管理事务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</si>
  <si>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民政管理事务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</si>
  <si>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民间组织管理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</si>
  <si>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行政区划和地名管理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</si>
  <si>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基层政权和社区建设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</si>
  <si>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其他民政管理事务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</si>
  <si>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补充全国社会保障基金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</si>
  <si>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用一般公共预算补充基金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</si>
  <si>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行政事业单位离退休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</si>
  <si>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归口管理的行政单位离退休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</si>
  <si>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事业单位离退休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</si>
  <si>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离退休人员管理机构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</si>
  <si>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未归口管理的行政单位离退休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</si>
  <si>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机关事业单位基本养老保险缴费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</si>
  <si>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机关事业单位职业年金缴费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</si>
  <si>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对机关事业单位基本养老保险基金的补助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</si>
  <si>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其他行政事业单位离退休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</si>
  <si>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企业改革补助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</si>
  <si>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企业关闭破产补助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</si>
  <si>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厂办大集体改革补助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</si>
  <si>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其他企业改革发展补助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</si>
  <si>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就业补助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</si>
  <si>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就业创业服务补贴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</si>
  <si>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职业培训补贴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</si>
  <si>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社会保险补贴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</si>
  <si>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公益性岗位补贴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</si>
  <si>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职业技能鉴定补贴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</si>
  <si>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就业见习补贴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</si>
  <si>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高技能人才培养补助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</si>
  <si>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求职创业补贴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</si>
  <si>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其他就业补助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</si>
  <si>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抚恤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</si>
  <si>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死亡抚恤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</si>
  <si>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伤残抚恤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</si>
  <si>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在乡复员、退伍军人生活补助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</si>
  <si>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优抚事业单位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</si>
  <si>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义务兵优待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</si>
  <si>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农村籍退役士兵老年生活补助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</si>
  <si>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其他优抚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</si>
  <si>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退役安置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</si>
  <si>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退役士兵安置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</si>
  <si>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军队移交政府的离退休人员安置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</si>
  <si>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军队移交政府离退休干部管理机构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</si>
  <si>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退役士兵管理教育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</si>
  <si>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军队转业干部安置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</si>
  <si>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其他退役安置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</si>
  <si>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社会福利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</si>
  <si>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儿童福利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</si>
  <si>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老年福利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</si>
  <si>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假肢矫形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</si>
  <si>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殡葬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</si>
  <si>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社会福利事业单位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</si>
  <si>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其他社会福利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</si>
  <si>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残疾人事业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</si>
  <si>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残疾人康复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</si>
  <si>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残疾人就业和扶贫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</si>
  <si>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残疾人体育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</si>
  <si>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残疾人生活和护理补贴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</si>
  <si>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其他残疾人事业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</si>
  <si>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红十字事业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</si>
  <si>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其他红十字事业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</si>
  <si>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最低生活保障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</si>
  <si>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城市最低生活保障金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</si>
  <si>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农村最低生活保障金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</si>
  <si>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临时救助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</si>
  <si>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临时救助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</si>
  <si>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流浪乞讨人员救助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</si>
  <si>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特困人员救助供养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</si>
  <si>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城市特困人员救助供养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</si>
  <si>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农村特困人员救助供养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</si>
  <si>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补充道路交通事故社会救助基金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</si>
  <si>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交强险增值税补助基金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</si>
  <si>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交强险罚款收入补助基金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</si>
  <si>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其他生活救助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</si>
  <si>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其他城市生活救助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</si>
  <si>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其他农村生活救助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</si>
  <si>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财政对基本养老保险基金的补助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</si>
  <si>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财政对企业职工基本养老保险基金的补助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</si>
  <si>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财政对城乡居民基本养老保险基金的补助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</si>
  <si>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财政对其他基本养老保险基金的补助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</si>
  <si>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财政对其他社会保险基金的补助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</si>
  <si>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财政对失业保险基金的补助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</si>
  <si>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财政对工伤保险基金的补助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</si>
  <si>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财政对生育保险基金的补助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</si>
  <si>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其他财政对社会保险基金的补助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</si>
  <si>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退役军人管理事务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</si>
  <si>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拥军优属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</si>
  <si>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部队供应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</si>
  <si>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其他退役军人事务管理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</si>
  <si>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其他社会保障和就业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</si>
  <si>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其他社会保障和就业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</si>
  <si>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九、卫生健康支出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</si>
  <si>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卫生健康管理事务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</si>
  <si>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其他卫生健康管理事务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</si>
  <si>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公立医院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</si>
  <si>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综合医院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</si>
  <si>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中医（民族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</si>
  <si>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传染病医院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</si>
  <si>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职业病防治医院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</si>
  <si>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精神病医院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</si>
  <si>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妇产医院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</si>
  <si>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儿童医院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</si>
  <si>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其他专科医院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</si>
  <si>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福利医院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</si>
  <si>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行业医院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</si>
  <si>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处理医疗欠费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</si>
  <si>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其他公立医院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</si>
  <si>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基层医疗卫生机构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</si>
  <si>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城市社区卫生机构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</si>
  <si>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乡镇卫生院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</si>
  <si>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其他基层医疗卫生机构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</si>
  <si>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公共卫生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</si>
  <si>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疾病预防控制机构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</si>
  <si>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卫生监督机构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</si>
  <si>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妇幼保健机构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</si>
  <si>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精神卫生机构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</si>
  <si>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应急救治机构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</si>
  <si>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采供血机构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</si>
  <si>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其他专业公共卫生机构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</si>
  <si>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基本公共卫生服务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</si>
  <si>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重大公共卫生专项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</si>
  <si>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突发公共卫生事件应急处理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</si>
  <si>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其他公共卫生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</si>
  <si>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中医药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</si>
  <si>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中医（民族医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药专项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</si>
  <si>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其他中医药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</si>
  <si>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计划生育事务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</si>
  <si>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计划生育机构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</si>
  <si>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计划生育服务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</si>
  <si>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其他计划生育事务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</si>
  <si>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行政事业单位医疗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</si>
  <si>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行政单位医疗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</si>
  <si>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事业单位医疗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</si>
  <si>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公务员医疗补助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</si>
  <si>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其他行政事业单位医疗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</si>
  <si>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财政对基本医疗保险基金的补助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</si>
  <si>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财政对职工基本医疗保险基金的补助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</si>
  <si>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财政对城乡居民基本医疗保险基金的补助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</si>
  <si>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财政对其他基本医疗保险基金的补助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</si>
  <si>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医疗救助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</si>
  <si>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城乡医疗救助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</si>
  <si>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疾病应急救助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</si>
  <si>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其他医疗救助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</si>
  <si>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优抚对象医疗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</si>
  <si>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优抚对象医疗补助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</si>
  <si>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其他优抚对象医疗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</si>
  <si>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医疗保障管理事务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</si>
  <si>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医疗保障政策管理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</si>
  <si>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医疗保障经办事务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</si>
  <si>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其他医疗保障管理事务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</si>
  <si>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老龄卫生健康事务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</si>
  <si>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老龄卫生健康事务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</si>
  <si>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其他卫生健康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</si>
  <si>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其他卫生健康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</si>
  <si>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十、节能环保支出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</si>
  <si>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环境保护管理事务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</si>
  <si>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生态环境保护宣传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</si>
  <si>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环境保护法规、规划及标准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</si>
  <si>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生态环境国际合作及履约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</si>
  <si>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生态环境保护行政许可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</si>
  <si>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应对气候变化管理事务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</si>
  <si>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其他环境保护管理事务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</si>
  <si>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环境监测与监察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</si>
  <si>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建设项目环评审查与监督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</si>
  <si>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核与辐射安全监督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</si>
  <si>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其他环境监测与监察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</si>
  <si>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污染防治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</si>
  <si>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大气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</si>
  <si>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</si>
  <si>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噪声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</si>
  <si>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固体废弃物与化学品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</si>
  <si>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放射源和放射性废物监管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</si>
  <si>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辐射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</si>
  <si>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其他污染防治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</si>
  <si>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自然生态保护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</si>
  <si>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生态保护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</si>
  <si>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农村环境保护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</si>
  <si>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自然保护区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</si>
  <si>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生物及物种资源保护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</si>
  <si>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其他自然生态保护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</si>
  <si>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天然林保护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</si>
  <si>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森林管护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</si>
  <si>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社会保险补助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</si>
  <si>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政策性社会性补助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</si>
  <si>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天然林保护工程建设</t>
    </r>
    <r>
      <rPr>
        <sz val="11"/>
        <rFont val="Times New Roman"/>
        <family val="1"/>
      </rPr>
      <t xml:space="preserve"> 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</si>
  <si>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停伐补助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</si>
  <si>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其他天然林保护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</si>
  <si>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退耕还林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</si>
  <si>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退耕现金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</si>
  <si>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退耕还林粮食折现补贴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</si>
  <si>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退耕还林粮食费用补贴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</si>
  <si>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退耕还林工程建设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</si>
  <si>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其他退耕还林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</si>
  <si>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风沙荒漠治理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</si>
  <si>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京津风沙源治理工程建设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</si>
  <si>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其他风沙荒漠治理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</si>
  <si>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退牧还草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</si>
  <si>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退牧还草工程建设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</si>
  <si>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其他退牧还草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</si>
  <si>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已垦草原退耕还草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</si>
  <si>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已垦草原退耕还草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</si>
  <si>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能源节约利用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</si>
  <si>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能源节能利用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</si>
  <si>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污染减排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</si>
  <si>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生态环境监测与信息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</si>
  <si>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生态环境执法监察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</si>
  <si>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减排专项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</si>
  <si>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清洁生产专项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</si>
  <si>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其他污染减排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</si>
  <si>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可再生能源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</si>
  <si>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可再生能源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</si>
  <si>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循环经济</t>
    </r>
  </si>
  <si>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循环经济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</si>
  <si>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能源管理事务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</si>
  <si>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能源预测预警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</si>
  <si>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能源战略规划与实施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</si>
  <si>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能源科技装备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</si>
  <si>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能源行业管理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</si>
  <si>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</si>
  <si>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石油储备发展管理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</si>
  <si>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能源调查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</si>
  <si>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农村电网建设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</si>
  <si>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其他能源管理事务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</si>
  <si>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其他节能环保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</si>
  <si>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其他节能环保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</si>
  <si>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十一、城乡社区支出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</si>
  <si>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城乡社区管理事务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</si>
  <si>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城管执法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</si>
  <si>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工程建设标准规范编制与监管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</si>
  <si>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工程建设管理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</si>
  <si>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市政公用行业市场监管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</si>
  <si>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住宅建设与房地产市场监管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</si>
  <si>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执业资格注册、资质审查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</si>
  <si>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其他城乡社区管理事务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</si>
  <si>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城乡社区规划与管理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</si>
  <si>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城乡社区规划与管理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</si>
  <si>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城乡社区公共设施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</si>
  <si>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小城镇基础设施建设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</si>
  <si>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其他城乡社区公共设施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</si>
  <si>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城乡社区环境卫生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</si>
  <si>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城乡社区环境卫生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</si>
  <si>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建设市场管理与监督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</si>
  <si>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建设市场管理与监督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</si>
  <si>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其他城乡社区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</si>
  <si>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其他城乡社区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</si>
  <si>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十二、农林水支出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</si>
  <si>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农业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</si>
  <si>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农垦运行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</si>
  <si>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科技转化与推广服务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</si>
  <si>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病虫害控制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</si>
  <si>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农产品质量安全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</si>
  <si>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执法监管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</si>
  <si>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统计监测与信息服务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</si>
  <si>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农业行业业务管理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</si>
  <si>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对外交流与合作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</si>
  <si>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防灾救灾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</si>
  <si>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稳定农民收入补贴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</si>
  <si>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农业结构调整补贴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</si>
  <si>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农业生产支持补贴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</si>
  <si>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农业组织化与产业化经营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</si>
  <si>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农产品加工与促销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</si>
  <si>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农村公益事业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</si>
  <si>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农业资源保护修复与利用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</si>
  <si>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农村道路建设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</si>
  <si>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成品油价格改革对渔业的补贴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</si>
  <si>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对高校毕业生到基层任职补助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</si>
  <si>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其他农业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</si>
  <si>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林业和草原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</si>
  <si>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事业机构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</si>
  <si>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森林培育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</si>
  <si>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技术推广与转化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</si>
  <si>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森林资源管理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</si>
  <si>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森林生态效益补偿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</si>
  <si>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自然保护区等管理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</si>
  <si>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动植物保护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</si>
  <si>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湿地保护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</si>
  <si>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执法与监督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</si>
  <si>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防沙治沙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</si>
  <si>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对外合作与交流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</si>
  <si>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产业化管理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</si>
  <si>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信息管理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</si>
  <si>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林区公共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</si>
  <si>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贷款贴息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</si>
  <si>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成品油价格改革对林业的补贴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</si>
  <si>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防灾减灾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</si>
  <si>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国家公园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</si>
  <si>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草原管理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</si>
  <si>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行业业务管理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</si>
  <si>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其他林业和草原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</si>
  <si>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水利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</si>
  <si>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水利行业业务管理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</si>
  <si>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水利工程建设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</si>
  <si>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水利工程运行与维护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</si>
  <si>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长江黄河等流域管理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</si>
  <si>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水利前期工作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</si>
  <si>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水利执法监督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</si>
  <si>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水土保持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</si>
  <si>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水资源节约管理与保护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</si>
  <si>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水质监测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</si>
  <si>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水文测报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</si>
  <si>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防汛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</si>
  <si>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抗旱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</si>
  <si>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农田水利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</si>
  <si>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水利技术推广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</si>
  <si>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国际河流治理与管理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</si>
  <si>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江河湖库水系综合整治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</si>
  <si>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大中型水库移民后期扶持专项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</si>
  <si>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水利安全监督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</si>
  <si>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水利建设移民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</si>
  <si>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农村人畜饮水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</si>
  <si>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其他水利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</si>
  <si>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南水北调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</si>
  <si>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南水北调工程建设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</si>
  <si>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政策研究与信息管理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</si>
  <si>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工程稽查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</si>
  <si>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前期工作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</si>
  <si>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南水北调技术推广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</si>
  <si>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环境、移民及水资源管理与保护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</si>
  <si>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其他南水北调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</si>
  <si>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扶贫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</si>
  <si>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农村基础设施建设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</si>
  <si>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生产发展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</si>
  <si>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社会发展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</si>
  <si>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扶贫贷款奖补和贴息</t>
    </r>
  </si>
  <si>
    <r>
      <rPr>
        <sz val="11"/>
        <rFont val="Times New Roman"/>
        <family val="1"/>
      </rPr>
      <t xml:space="preserve">      “</t>
    </r>
    <r>
      <rPr>
        <sz val="11"/>
        <rFont val="宋体"/>
        <family val="0"/>
      </rPr>
      <t>三西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农业建设专项补助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</si>
  <si>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扶贫事业机构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</si>
  <si>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其他扶贫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</si>
  <si>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农业综合开发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</si>
  <si>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土地治理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</si>
  <si>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产业化发展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</si>
  <si>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创新示范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</si>
  <si>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其他农业综合开发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</si>
  <si>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农村综合改革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</si>
  <si>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对村级一事一议的补助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</si>
  <si>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国有农场办社会职能改革补助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</si>
  <si>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对村民委员会和村党支部的补助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</si>
  <si>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对村集体经济组织的补助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</si>
  <si>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农村综合改革示范试点补助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</si>
  <si>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其他农村综合改革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</si>
  <si>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普惠金融发展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</si>
  <si>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支持农村金融机构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</si>
  <si>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涉农贷款增量奖励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</si>
  <si>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农业保险保费补贴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</si>
  <si>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创业担保贷款贴息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</si>
  <si>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补充创业担保贷款基金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</si>
  <si>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其他普惠金融发展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</si>
  <si>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目标价格补贴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</si>
  <si>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棉花目标价格补贴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</si>
  <si>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其他目标价格补贴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</si>
  <si>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其他农林水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</si>
  <si>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化解其他公益性乡村债务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</si>
  <si>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其他农林水</t>
    </r>
  </si>
  <si>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十三、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交通运输支出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</si>
  <si>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公路水路运输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</si>
  <si>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公路建设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</si>
  <si>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公路养护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</si>
  <si>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交通运输信息化建设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</si>
  <si>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公路和运输安全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</si>
  <si>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公路还贷专项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</si>
  <si>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公路运输管理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</si>
  <si>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公路和运输技术标准化建设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</si>
  <si>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港口设施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</si>
  <si>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航道维护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</si>
  <si>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船舶检验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</si>
  <si>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救助打捞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</si>
  <si>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内河运输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</si>
  <si>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远洋运输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</si>
  <si>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海事管理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</si>
  <si>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航标事业发展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</si>
  <si>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水路运输管理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</si>
  <si>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口岸建设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</si>
  <si>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取消政府还贷二级公路收费专项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</si>
  <si>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其他公路水路运输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</si>
  <si>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铁路运输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</si>
  <si>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铁路路网建设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</si>
  <si>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铁路还贷专项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</si>
  <si>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铁路安全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</si>
  <si>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铁路专项运输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</si>
  <si>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行业监管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</si>
  <si>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其他铁路运输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</si>
  <si>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民用航空运输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</si>
  <si>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机场建设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</si>
  <si>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空管系统建设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</si>
  <si>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民航还贷专项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</si>
  <si>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民用航空安全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</si>
  <si>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民航专项运输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</si>
  <si>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其他民用航空运输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</si>
  <si>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成品油价格改革对交通运输的补贴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</si>
  <si>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对城市公交的补贴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</si>
  <si>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对农村道路客运的补贴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</si>
  <si>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对出租车的补贴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</si>
  <si>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成品油价格改革补贴其他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</si>
  <si>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邮政业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</si>
  <si>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邮政普遍服务与特殊服务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</si>
  <si>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其他邮政业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</si>
  <si>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车辆购置税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</si>
  <si>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车辆购置税用于公路等基础设施建设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</si>
  <si>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车辆购置税用于农村公路建设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</si>
  <si>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车辆购置税用于老旧汽车报废更新补贴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</si>
  <si>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车辆购置税其他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</si>
  <si>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其他交通运输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</si>
  <si>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公共交通运营补助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</si>
  <si>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其他交通运输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</si>
  <si>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十四、资源勘探信息等支出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</si>
  <si>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资源勘探开发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</si>
  <si>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煤炭勘探开采和洗选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</si>
  <si>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石油和天然气勘探开采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</si>
  <si>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黑色金属矿勘探和采选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</si>
  <si>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有色金属矿勘探和采选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</si>
  <si>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非金属矿勘探和采选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</si>
  <si>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其他资源勘探业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</si>
  <si>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制造业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</si>
  <si>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纺织业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</si>
  <si>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医药制造业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</si>
  <si>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非金属矿物制品业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</si>
  <si>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通信设备、计算机及其他电子设备制造业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</si>
  <si>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交通运输设备制造业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</si>
  <si>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电气机械及器材制造业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</si>
  <si>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工艺品及其他制造业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</si>
  <si>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石油加工、炼焦及核燃料加工业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</si>
  <si>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化学原料及化学制品制造业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</si>
  <si>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黑色金属冶炼及压延加工业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</si>
  <si>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有色金属冶炼及压延加工业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</si>
  <si>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其他制造业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</si>
  <si>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建筑业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</si>
  <si>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其他建筑业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</si>
  <si>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工业和信息产业监管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</si>
  <si>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战备应急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</si>
  <si>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信息安全建设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</si>
  <si>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专用通信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</si>
  <si>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无线电监管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</si>
  <si>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工业和信息产业战略研究与标准制定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</si>
  <si>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工业和信息产业支持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</si>
  <si>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电子专项工程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</si>
  <si>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技术基础研究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</si>
  <si>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其他工业和信息产业监管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</si>
  <si>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国有资产监管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</si>
  <si>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国有企业监事会专项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</si>
  <si>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中央企业专项管理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</si>
  <si>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其他国有资产监管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</si>
  <si>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支持中小企业发展和管理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</si>
  <si>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科技型中小企业技术创新基金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</si>
  <si>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中小企业发展专项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</si>
  <si>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其他支持中小企业发展和管理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</si>
  <si>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其他资源勘探信息等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</si>
  <si>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黄金事务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</si>
  <si>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技术改造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</si>
  <si>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中药材扶持资金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</si>
  <si>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重点产业振兴和技术改造项目贷款贴息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</si>
  <si>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其他资源勘探信息等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</si>
  <si>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十五、商业服务业等支出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</si>
  <si>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商业流通事务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</si>
  <si>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食品流通安全补贴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</si>
  <si>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市场监测及信息管理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</si>
  <si>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民贸企业补贴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</si>
  <si>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民贸民品贷款贴息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</si>
  <si>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其他商业流通事务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</si>
  <si>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涉外发展服务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</si>
  <si>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外商投资环境建设补助资金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</si>
  <si>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其他涉外发展服务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</si>
  <si>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其他商业服务业等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</si>
  <si>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服务业基础设施建设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</si>
  <si>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其他商业服务业等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</si>
  <si>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十六、金融支出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</si>
  <si>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金融部门行政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</si>
  <si>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安全防卫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</si>
  <si>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金融部门其他行政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</si>
  <si>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金融部门监管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</si>
  <si>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货币发行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</si>
  <si>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金融服务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</si>
  <si>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反假币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</si>
  <si>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重点金融机构监管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</si>
  <si>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金融稽查与案件处理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</si>
  <si>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金融行业电子化建设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</si>
  <si>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从业人员资格考试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</si>
  <si>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反洗钱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</si>
  <si>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金融部门其他监管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</si>
  <si>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金融发展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</si>
  <si>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政策性银行亏损补贴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</si>
  <si>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利息费用补贴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</si>
  <si>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补充资本金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</si>
  <si>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风险基金补助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</si>
  <si>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其他金融发展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</si>
  <si>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金融调控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</si>
  <si>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中央银行亏损补贴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</si>
  <si>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其他金融调控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</si>
  <si>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其他金融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</si>
  <si>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其他金融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</si>
  <si>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十七、援助其他地区支出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</si>
  <si>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一般公共服务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</si>
  <si>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教育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</si>
  <si>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文化体育与传媒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</si>
  <si>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医疗卫生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</si>
  <si>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节能环保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</si>
  <si>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交通运输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</si>
  <si>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住房保障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</si>
  <si>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</si>
  <si>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十八、自然资源海洋气象等支出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</si>
  <si>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自然资源事务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</si>
  <si>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自然资源规划及管理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</si>
  <si>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土地资源调查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</si>
  <si>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土地资源利用与保护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</si>
  <si>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自然资源社会公益服务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</si>
  <si>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自然资源行业业务管理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</si>
  <si>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自然资源调查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</si>
  <si>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国土整治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</si>
  <si>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土地资源储备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</si>
  <si>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地质矿产资源与环境调查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</si>
  <si>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地质矿产资源利用与保护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</si>
  <si>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地质转产项目财政贴息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</si>
  <si>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国外风险勘查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</si>
  <si>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地质勘查基金（周转金</t>
    </r>
    <r>
      <rPr>
        <sz val="11"/>
        <rFont val="Times New Roman"/>
        <family val="1"/>
      </rPr>
      <t>)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</si>
  <si>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其他自然资源事务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</si>
  <si>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海洋管理事务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</si>
  <si>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海域使用管理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</si>
  <si>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海洋环境保护与监测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</si>
  <si>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海洋调查评价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</si>
  <si>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海洋权益维护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</si>
  <si>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海洋执法监察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</si>
  <si>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海洋防灾减灾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</si>
  <si>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海洋卫星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</si>
  <si>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极地考察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</si>
  <si>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海洋矿产资源勘探研究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</si>
  <si>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海港航标维护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</si>
  <si>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海水淡化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</si>
  <si>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无居民海岛使用金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</si>
  <si>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海岛和海域保护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</si>
  <si>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其他海洋管理事务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</si>
  <si>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测绘事务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</si>
  <si>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基础测绘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</si>
  <si>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航空摄影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</si>
  <si>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测绘工程建设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</si>
  <si>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其他测绘事务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</si>
  <si>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气象事务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</si>
  <si>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气象事业机构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</si>
  <si>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气象探测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</si>
  <si>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气象信息传输及管理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</si>
  <si>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气象预报预测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</si>
  <si>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气象服务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</si>
  <si>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气象装备保障维护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</si>
  <si>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气象基础设施建设与维修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</si>
  <si>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气象卫星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</si>
  <si>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气象法规与标准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</si>
  <si>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气象资金审计稽查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</si>
  <si>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其他气象事务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</si>
  <si>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其他自然资源海洋气象等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</si>
  <si>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其他自然资源海洋气象等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</si>
  <si>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十九、住房保障支出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</si>
  <si>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保障性安居工程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</si>
  <si>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廉租住房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</si>
  <si>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沉陷区治理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</si>
  <si>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棚户区改造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</si>
  <si>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少数民族地区游牧民定居工程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</si>
  <si>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农村危房改造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</si>
  <si>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公共租赁住房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</si>
  <si>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保障性住房租金补贴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</si>
  <si>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其他保障性安居工程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</si>
  <si>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住房改革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</si>
  <si>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住房公积金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</si>
  <si>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提租补贴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</si>
  <si>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购房补贴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</si>
  <si>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城乡社区住宅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</si>
  <si>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公有住房建设和维修改造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</si>
  <si>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住房公积金管理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</si>
  <si>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其他城乡社区住宅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</si>
  <si>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二十、粮油物资储备支出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</si>
  <si>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粮油事务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</si>
  <si>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粮食财务与审计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</si>
  <si>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粮食信息统计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</si>
  <si>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粮食专项业务活动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</si>
  <si>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国家粮油差价补贴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</si>
  <si>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粮食财务挂账利息补贴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</si>
  <si>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粮食财务挂账消化款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</si>
  <si>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处理陈化粮补贴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</si>
  <si>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粮食风险基金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</si>
  <si>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粮油市场调控专项资金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</si>
  <si>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其他粮油事务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</si>
  <si>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物资事务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</si>
  <si>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铁路专用线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</si>
  <si>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护库武警和民兵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</si>
  <si>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物资保管与保养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</si>
  <si>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专项贷款利息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</si>
  <si>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物资转移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</si>
  <si>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物资轮换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</si>
  <si>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仓库建设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</si>
  <si>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仓库安防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</si>
  <si>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其他物资事务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</si>
  <si>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能源储备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</si>
  <si>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石油储备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</si>
  <si>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天然铀能源储备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</si>
  <si>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煤炭储备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</si>
  <si>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其他能源储备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</si>
  <si>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粮油储备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</si>
  <si>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储备粮油补贴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</si>
  <si>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储备粮油差价补贴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</si>
  <si>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储备粮（油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库建设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</si>
  <si>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最低收购价政策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</si>
  <si>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其他粮油储备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</si>
  <si>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重要商品储备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</si>
  <si>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棉花储备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</si>
  <si>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食糖储备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</si>
  <si>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肉类储备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</si>
  <si>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化肥储备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</si>
  <si>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农药储备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</si>
  <si>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边销茶储备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</si>
  <si>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羊毛储备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</si>
  <si>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医药储备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</si>
  <si>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食盐储备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</si>
  <si>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战略物资储备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</si>
  <si>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其他重要商品储备</t>
    </r>
  </si>
  <si>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二十一、灾害防治及应急管理支出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</si>
  <si>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应急管理事务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</si>
  <si>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灾害风险防治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</si>
  <si>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国务院安委会专项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</si>
  <si>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安全监管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</si>
  <si>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安全生产基础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</si>
  <si>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应急救援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</si>
  <si>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应急管理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</si>
  <si>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其他应急管理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</si>
  <si>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消防事务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</si>
  <si>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消防应急救援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</si>
  <si>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其他消防事务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</si>
  <si>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森林消防事务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</si>
  <si>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森林消防应急救援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</si>
  <si>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其他森林消防事务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</si>
  <si>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煤矿安全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</si>
  <si>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煤矿安全监察事务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</si>
  <si>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煤矿应急救援事务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</si>
  <si>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其他煤矿安全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</si>
  <si>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地震事务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</si>
  <si>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地震监测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</si>
  <si>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地震预测预报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</si>
  <si>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地震灾害预防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</si>
  <si>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地震应急救援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</si>
  <si>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地震环境探察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</si>
  <si>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防震减灾信息管理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</si>
  <si>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防震减灾基础管理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</si>
  <si>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地震事业机构</t>
    </r>
    <r>
      <rPr>
        <sz val="11"/>
        <rFont val="Times New Roman"/>
        <family val="1"/>
      </rPr>
      <t xml:space="preserve"> 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</si>
  <si>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其他地震事务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</si>
  <si>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自然灾害防治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</si>
  <si>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地质灾害防治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</si>
  <si>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森林草原防灾减灾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</si>
  <si>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其他自然灾害防治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</si>
  <si>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自然灾害救灾及恢复重建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</si>
  <si>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中央自然灾害生活补助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</si>
  <si>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地方自然灾害生活补助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</si>
  <si>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自然灾害救灾补助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</si>
  <si>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自然灾害灾后重建补助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</si>
  <si>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其他自然灾害生活救助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</si>
  <si>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其他灾害防治及应急管理</t>
    </r>
  </si>
  <si>
    <r>
      <rPr>
        <sz val="11"/>
        <rFont val="宋体"/>
        <family val="0"/>
      </rPr>
      <t>二十二、预备费</t>
    </r>
  </si>
  <si>
    <r>
      <rPr>
        <sz val="11"/>
        <rFont val="宋体"/>
        <family val="0"/>
      </rPr>
      <t>二十三、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债务付息支出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</si>
  <si>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中央政府国内债务付息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</si>
  <si>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中央政府国外债务付息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</si>
  <si>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地方政府一般债务付息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</si>
  <si>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地方政府一般债券付息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</si>
  <si>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地方政府向外国政府借款付息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</si>
  <si>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地方政府向国际组织借款付息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</si>
  <si>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地方政府其他一般债务付息</t>
    </r>
  </si>
  <si>
    <r>
      <rPr>
        <sz val="11"/>
        <rFont val="宋体"/>
        <family val="0"/>
      </rPr>
      <t>二十四、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债务发行费用支出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</si>
  <si>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中央政府国内债务发行费用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</si>
  <si>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中央政府国外债务发行费用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</si>
  <si>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地方政府一般债务发行费用</t>
    </r>
  </si>
  <si>
    <r>
      <rPr>
        <sz val="12"/>
        <rFont val="宋体"/>
        <family val="0"/>
      </rPr>
      <t>二十五、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其他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</si>
  <si>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年初预留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</si>
  <si>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其他支出</t>
    </r>
  </si>
  <si>
    <r>
      <rPr>
        <b/>
        <sz val="11"/>
        <rFont val="宋体"/>
        <family val="0"/>
      </rPr>
      <t>支出合计</t>
    </r>
  </si>
  <si>
    <t>2020年邵东市本级公共财政拨款基本支出预算表</t>
  </si>
  <si>
    <t>单位名称：邵东市</t>
  </si>
  <si>
    <t>单位：元</t>
  </si>
  <si>
    <t>科目编码</t>
  </si>
  <si>
    <t>机关工资福利支出</t>
  </si>
  <si>
    <t>工资奖金津贴</t>
  </si>
  <si>
    <t>社会保障缴费</t>
  </si>
  <si>
    <t>住房公积金</t>
  </si>
  <si>
    <t>其他工资福利支出</t>
  </si>
  <si>
    <t>机关商品和服务支出</t>
  </si>
  <si>
    <t>办公经费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</si>
  <si>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</si>
  <si>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</si>
  <si>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</si>
  <si>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</si>
  <si>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</si>
  <si>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</si>
  <si>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</si>
  <si>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</si>
  <si>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对事业单位经常性补助</t>
  </si>
  <si>
    <t>工资福利支出</t>
  </si>
  <si>
    <t>商品和服务支出</t>
  </si>
  <si>
    <t>其他对事业单位补助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</si>
  <si>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</si>
  <si>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</si>
  <si>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</si>
  <si>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</si>
  <si>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</si>
  <si>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其他对个人和家庭的补助支出</t>
  </si>
  <si>
    <t>2020年政府性基金预算表</t>
  </si>
  <si>
    <t>项    目</t>
  </si>
  <si>
    <t>一、国有土地使用权出让收入</t>
  </si>
  <si>
    <t>一、城乡社区支出</t>
  </si>
  <si>
    <t>二、城市基础设施配套费收入</t>
  </si>
  <si>
    <t xml:space="preserve">    国有土地使用权出让收入安排的支出</t>
  </si>
  <si>
    <t>三、污水处理费收入</t>
  </si>
  <si>
    <t xml:space="preserve">    城市公用事业附加及对应专项债务收入安排的支出</t>
  </si>
  <si>
    <t>四、其他政府性基金收入</t>
  </si>
  <si>
    <t xml:space="preserve">    农业土地开发资金支出</t>
  </si>
  <si>
    <t xml:space="preserve">    城市基础设施配套费及对应专项债务收入安排的支出</t>
  </si>
  <si>
    <t>二、其他支出</t>
  </si>
  <si>
    <t xml:space="preserve">    其他政府性基金支出</t>
  </si>
  <si>
    <t>本年收入合计</t>
  </si>
  <si>
    <t>本年支出合计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</si>
  <si>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</si>
  <si>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</si>
  <si>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</si>
  <si>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</si>
  <si>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</si>
  <si>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</si>
  <si>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</si>
  <si>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</si>
  <si>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</si>
  <si>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</si>
  <si>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</si>
  <si>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</si>
  <si>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r>
      <t>调出资金：180000</t>
    </r>
    <r>
      <rPr>
        <sz val="12"/>
        <rFont val="宋体"/>
        <family val="0"/>
      </rPr>
      <t>*15.5%-200+1000+1500＝30200万</t>
    </r>
  </si>
  <si>
    <t>2020年政府性基金预算收入表</t>
  </si>
  <si>
    <t>2020年政府性基金预算支出表</t>
  </si>
  <si>
    <t>2020年政府性基金预算转移支付表</t>
  </si>
  <si>
    <t>2020年政府性基金预算专项资金预算表</t>
  </si>
  <si>
    <t>金额</t>
  </si>
  <si>
    <t>征地拆迁成本及偿债资金</t>
  </si>
  <si>
    <t>用于征拆成本和还债等</t>
  </si>
  <si>
    <t>农土土地开发资金支出</t>
  </si>
  <si>
    <t>2020年社会保险基金预算总表</t>
  </si>
  <si>
    <t>项        目</t>
  </si>
  <si>
    <t xml:space="preserve">企业职工基本
养老保险基金
</t>
  </si>
  <si>
    <t>城乡居民基本
养老保险基金</t>
  </si>
  <si>
    <t>机关事业单位基本养老保险基金</t>
  </si>
  <si>
    <t>职工基本医疗保险(含生育保险)基金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</si>
  <si>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</si>
  <si>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</si>
  <si>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</si>
  <si>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</si>
  <si>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</si>
  <si>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</si>
  <si>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</si>
  <si>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</si>
  <si>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</si>
  <si>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</si>
  <si>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</si>
  <si>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</si>
  <si>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</si>
  <si>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</si>
  <si>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2.其他支出</t>
  </si>
  <si>
    <t xml:space="preserve">         3.转移支出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</si>
  <si>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</si>
  <si>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</si>
  <si>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</si>
  <si>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</si>
  <si>
    <t>2020年社会保险基金预算收入表</t>
  </si>
  <si>
    <t>2020年社会保险基金预算支出表</t>
  </si>
  <si>
    <t>2020年一般公共预算税收返还和转移支付预算表（分项目）</t>
  </si>
  <si>
    <t xml:space="preserve">      1、一般公共服务支出</t>
  </si>
  <si>
    <t xml:space="preserve">      2、国防支出</t>
  </si>
  <si>
    <t xml:space="preserve">      3、公共安全支出</t>
  </si>
  <si>
    <t xml:space="preserve">      4、教育支出</t>
  </si>
  <si>
    <t xml:space="preserve">      5、科学技术支出</t>
  </si>
  <si>
    <t xml:space="preserve">      6、文化体育与传媒支出</t>
  </si>
  <si>
    <t xml:space="preserve">      7、社会保障和就业支出</t>
  </si>
  <si>
    <t xml:space="preserve">      8、医疗卫生与计划生育支出</t>
  </si>
  <si>
    <t xml:space="preserve">      9、节能环保支出</t>
  </si>
  <si>
    <t xml:space="preserve">      10、城乡社区支出</t>
  </si>
  <si>
    <t xml:space="preserve">      11、农林水支出</t>
  </si>
  <si>
    <t xml:space="preserve">      12、交通运输支出</t>
  </si>
  <si>
    <t xml:space="preserve">      13、资源勘探信息等支出</t>
  </si>
  <si>
    <t xml:space="preserve">      14、商业服务业等支出</t>
  </si>
  <si>
    <t xml:space="preserve">      15、金融支出</t>
  </si>
  <si>
    <t xml:space="preserve">      16、国土海洋气象等支出</t>
  </si>
  <si>
    <t xml:space="preserve">      17、住房保障支出</t>
  </si>
  <si>
    <t xml:space="preserve">      18、粮油物资储备支出</t>
  </si>
  <si>
    <t xml:space="preserve">      19、预备费</t>
  </si>
  <si>
    <t xml:space="preserve">      20、其他支出</t>
  </si>
  <si>
    <t xml:space="preserve">      21、债务还本支出</t>
  </si>
  <si>
    <t xml:space="preserve">      22、债务付息支出</t>
  </si>
  <si>
    <t>2020年一般公共预算税收返还和转移支付预算表（分乡镇）</t>
  </si>
  <si>
    <t>乡镇（街道）</t>
  </si>
  <si>
    <t>税收返还</t>
  </si>
  <si>
    <t>一般性转移支付</t>
  </si>
  <si>
    <t>专项转移支付</t>
  </si>
  <si>
    <t>说明：2020年邵东市没有对乡镇（街道）税收返还和转移支付补助预算。</t>
  </si>
  <si>
    <t>2020年邵东市级公共财政拨款“三公经费”预算表</t>
  </si>
  <si>
    <t>因公出国（境）费</t>
  </si>
  <si>
    <t>公务用车购置及运行维护费</t>
  </si>
  <si>
    <t>小计</t>
  </si>
  <si>
    <t>公务用车购置费</t>
  </si>
  <si>
    <t>经汇总，市本级部门，包括市级行政单位（含参照公务员法管理的事业单位）、事业单位和其他单位使用当年一般公共预算拨款安排的2020年“三公经费”预算为1936.33万元，其中：因公出国（境）费0万元，比上年减少6万元。公务接待费610.33万元，较上年增加210.33万元（因机构改革单位增加、变更，预算汇总调整等原因，公务接待费预算数较上年增加），公务用车购置及运行维护费1326万元较上年减少238万元，其中公务用车购置费为310万元，比上年增加210万元（因部分执法执勤用车和公务用车使用多年，已报废，需更换新车），公务用车运营维护费1016万元，比上年减少448万元。2020年市级“三公经费”预算汇总数较上年减少33.67万元。</t>
  </si>
  <si>
    <r>
      <t>2019</t>
    </r>
    <r>
      <rPr>
        <b/>
        <sz val="18"/>
        <color indexed="8"/>
        <rFont val="宋体"/>
        <family val="0"/>
      </rPr>
      <t>年政府一般债务限额和余额情况表</t>
    </r>
  </si>
  <si>
    <t>单位：亿元</t>
  </si>
  <si>
    <t>项目</t>
  </si>
  <si>
    <t>限额</t>
  </si>
  <si>
    <t>余额</t>
  </si>
  <si>
    <t>邵东市</t>
  </si>
  <si>
    <r>
      <t>2019</t>
    </r>
    <r>
      <rPr>
        <b/>
        <sz val="18"/>
        <color indexed="8"/>
        <rFont val="宋体"/>
        <family val="0"/>
      </rPr>
      <t>年政府专项债务限额和余额情况表</t>
    </r>
  </si>
  <si>
    <t>2019年政府专项债务限额和余额情况表</t>
  </si>
  <si>
    <t>2020年国有资本经营预算收入表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</si>
  <si>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</si>
  <si>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</si>
  <si>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</si>
  <si>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</si>
  <si>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</si>
  <si>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</si>
  <si>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</si>
  <si>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上年结转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</si>
  <si>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</si>
  <si>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2020年国有资本经营预算支出表</t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</si>
  <si>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</si>
  <si>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t>一、国有资本经营预算补充社保基金支出</t>
  </si>
  <si>
    <t>二、解决历史遗留问题及改革成本支出</t>
  </si>
  <si>
    <t>三、国有企业资本金注入</t>
  </si>
  <si>
    <t>四、国有企业政策性补贴</t>
  </si>
  <si>
    <t>五、金融国有资本经营预算支出</t>
  </si>
  <si>
    <t>六、其他国有资本经营预算支出</t>
  </si>
  <si>
    <t>国有资本经营预算调出资金</t>
  </si>
  <si>
    <t>结转下年</t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</si>
  <si>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</si>
  <si>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2020年国有资本经营预算收支总表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</si>
</sst>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  <numFmt numFmtId="178" formatCode="#,##0.00_ ;\-#,##0.00;;"/>
    <numFmt numFmtId="179" formatCode="0;_"/>
    <numFmt numFmtId="180" formatCode="#,##0_ "/>
    <numFmt numFmtId="181" formatCode="0.00_);[Red]\(0.00\)"/>
    <numFmt numFmtId="182" formatCode="0.00_ "/>
    <numFmt numFmtId="183" formatCode="0_ "/>
  </numFmts>
  <fonts count="55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b/>
      <sz val="10"/>
      <name val="楷体_GB2312"/>
      <family val="3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b/>
      <sz val="9"/>
      <name val="宋体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2" fillId="2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43" fillId="6" borderId="1" applyNumberFormat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3" fillId="6" borderId="1" applyNumberFormat="0" applyAlignment="0" applyProtection="0"/>
    <xf numFmtId="0" fontId="37" fillId="5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6" fillId="0" borderId="4" applyNumberFormat="0" applyFill="0" applyAlignment="0" applyProtection="0"/>
    <xf numFmtId="0" fontId="37" fillId="13" borderId="0" applyNumberFormat="0" applyBorder="0" applyAlignment="0" applyProtection="0"/>
    <xf numFmtId="0" fontId="44" fillId="0" borderId="5" applyNumberFormat="0" applyFill="0" applyAlignment="0" applyProtection="0"/>
    <xf numFmtId="0" fontId="37" fillId="14" borderId="0" applyNumberFormat="0" applyBorder="0" applyAlignment="0" applyProtection="0"/>
    <xf numFmtId="0" fontId="39" fillId="6" borderId="6" applyNumberFormat="0" applyAlignment="0" applyProtection="0"/>
    <xf numFmtId="0" fontId="43" fillId="6" borderId="1" applyNumberFormat="0" applyAlignment="0" applyProtection="0"/>
    <xf numFmtId="0" fontId="35" fillId="15" borderId="7" applyNumberFormat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8" applyNumberFormat="0" applyFill="0" applyAlignment="0" applyProtection="0"/>
    <xf numFmtId="0" fontId="19" fillId="0" borderId="9" applyNumberFormat="0" applyFill="0" applyAlignment="0" applyProtection="0"/>
    <xf numFmtId="0" fontId="46" fillId="4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39" fillId="6" borderId="6" applyNumberFormat="0" applyAlignment="0" applyProtection="0"/>
    <xf numFmtId="0" fontId="6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1" fillId="0" borderId="0">
      <alignment/>
      <protection/>
    </xf>
    <xf numFmtId="0" fontId="37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37" fillId="12" borderId="0" applyNumberFormat="0" applyBorder="0" applyAlignment="0" applyProtection="0"/>
    <xf numFmtId="0" fontId="37" fillId="21" borderId="0" applyNumberFormat="0" applyBorder="0" applyAlignment="0" applyProtection="0"/>
    <xf numFmtId="0" fontId="6" fillId="22" borderId="0" applyNumberFormat="0" applyBorder="0" applyAlignment="0" applyProtection="0"/>
    <xf numFmtId="0" fontId="40" fillId="18" borderId="0" applyNumberFormat="0" applyBorder="0" applyAlignment="0" applyProtection="0"/>
    <xf numFmtId="0" fontId="6" fillId="23" borderId="0" applyNumberFormat="0" applyBorder="0" applyAlignment="0" applyProtection="0"/>
    <xf numFmtId="0" fontId="49" fillId="0" borderId="8" applyNumberFormat="0" applyFill="0" applyAlignment="0" applyProtection="0"/>
    <xf numFmtId="0" fontId="37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37" fillId="23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37" fillId="21" borderId="0" applyNumberFormat="0" applyBorder="0" applyAlignment="0" applyProtection="0"/>
    <xf numFmtId="0" fontId="6" fillId="20" borderId="0" applyNumberFormat="0" applyBorder="0" applyAlignment="0" applyProtection="0"/>
    <xf numFmtId="0" fontId="0" fillId="9" borderId="2" applyNumberFormat="0" applyFont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44" fillId="0" borderId="5" applyNumberFormat="0" applyFill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46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9" borderId="0" applyNumberFormat="0" applyBorder="0" applyAlignment="0" applyProtection="0"/>
    <xf numFmtId="0" fontId="37" fillId="24" borderId="0" applyNumberFormat="0" applyBorder="0" applyAlignment="0" applyProtection="0"/>
    <xf numFmtId="0" fontId="37" fillId="20" borderId="0" applyNumberFormat="0" applyBorder="0" applyAlignment="0" applyProtection="0"/>
    <xf numFmtId="0" fontId="37" fillId="6" borderId="0" applyNumberFormat="0" applyBorder="0" applyAlignment="0" applyProtection="0"/>
    <xf numFmtId="0" fontId="37" fillId="18" borderId="0" applyNumberFormat="0" applyBorder="0" applyAlignment="0" applyProtection="0"/>
    <xf numFmtId="0" fontId="34" fillId="0" borderId="3" applyNumberFormat="0" applyFill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4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6" fillId="4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5" fillId="15" borderId="7" applyNumberFormat="0" applyAlignment="0" applyProtection="0"/>
    <xf numFmtId="0" fontId="35" fillId="15" borderId="7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37" fillId="19" borderId="0" applyNumberFormat="0" applyBorder="0" applyAlignment="0" applyProtection="0"/>
    <xf numFmtId="0" fontId="37" fillId="17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40" fillId="18" borderId="0" applyNumberFormat="0" applyBorder="0" applyAlignment="0" applyProtection="0"/>
    <xf numFmtId="0" fontId="39" fillId="6" borderId="6" applyNumberFormat="0" applyAlignment="0" applyProtection="0"/>
    <xf numFmtId="0" fontId="42" fillId="2" borderId="1" applyNumberFormat="0" applyAlignment="0" applyProtection="0"/>
    <xf numFmtId="0" fontId="42" fillId="2" borderId="1" applyNumberFormat="0" applyAlignment="0" applyProtection="0"/>
    <xf numFmtId="0" fontId="0" fillId="9" borderId="2" applyNumberFormat="0" applyFont="0" applyAlignment="0" applyProtection="0"/>
    <xf numFmtId="0" fontId="37" fillId="15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1" fillId="0" borderId="0" xfId="165" applyFont="1" applyAlignment="1">
      <alignment vertical="center"/>
      <protection/>
    </xf>
    <xf numFmtId="0" fontId="0" fillId="0" borderId="0" xfId="165" applyAlignment="1">
      <alignment vertical="center"/>
      <protection/>
    </xf>
    <xf numFmtId="0" fontId="0" fillId="0" borderId="0" xfId="165">
      <alignment/>
      <protection/>
    </xf>
    <xf numFmtId="0" fontId="1" fillId="0" borderId="0" xfId="165" applyFont="1" applyAlignment="1">
      <alignment horizontal="right" vertical="center"/>
      <protection/>
    </xf>
    <xf numFmtId="0" fontId="2" fillId="0" borderId="0" xfId="165" applyFont="1" applyAlignment="1">
      <alignment horizontal="center" vertical="center"/>
      <protection/>
    </xf>
    <xf numFmtId="0" fontId="1" fillId="0" borderId="10" xfId="165" applyFont="1" applyBorder="1" applyAlignment="1">
      <alignment horizontal="center" vertical="center"/>
      <protection/>
    </xf>
    <xf numFmtId="0" fontId="1" fillId="0" borderId="11" xfId="165" applyFont="1" applyBorder="1" applyAlignment="1">
      <alignment horizontal="center" vertical="center"/>
      <protection/>
    </xf>
    <xf numFmtId="0" fontId="1" fillId="0" borderId="12" xfId="165" applyFont="1" applyBorder="1" applyAlignment="1">
      <alignment horizontal="center" vertical="center"/>
      <protection/>
    </xf>
    <xf numFmtId="0" fontId="1" fillId="0" borderId="12" xfId="165" applyFont="1" applyBorder="1" applyAlignment="1">
      <alignment vertical="center"/>
      <protection/>
    </xf>
    <xf numFmtId="0" fontId="1" fillId="0" borderId="12" xfId="165" applyFont="1" applyFill="1" applyBorder="1" applyAlignment="1">
      <alignment vertical="center"/>
      <protection/>
    </xf>
    <xf numFmtId="0" fontId="1" fillId="0" borderId="12" xfId="165" applyFont="1" applyBorder="1" applyAlignment="1">
      <alignment horizontal="left" vertical="center"/>
      <protection/>
    </xf>
    <xf numFmtId="0" fontId="3" fillId="0" borderId="0" xfId="163" applyFont="1" applyAlignment="1">
      <alignment horizontal="center" vertical="center"/>
      <protection/>
    </xf>
    <xf numFmtId="0" fontId="4" fillId="0" borderId="0" xfId="163" applyFont="1" applyAlignment="1">
      <alignment vertical="center"/>
      <protection/>
    </xf>
    <xf numFmtId="0" fontId="5" fillId="0" borderId="0" xfId="163" applyFont="1" applyAlignment="1">
      <alignment horizontal="right" vertical="center"/>
      <protection/>
    </xf>
    <xf numFmtId="0" fontId="6" fillId="0" borderId="12" xfId="163" applyFont="1" applyBorder="1" applyAlignment="1">
      <alignment horizontal="center" vertical="center"/>
      <protection/>
    </xf>
    <xf numFmtId="0" fontId="4" fillId="0" borderId="12" xfId="163" applyFont="1" applyBorder="1" applyAlignment="1">
      <alignment horizontal="center" vertical="center"/>
      <protection/>
    </xf>
    <xf numFmtId="176" fontId="4" fillId="0" borderId="12" xfId="163" applyNumberFormat="1" applyFont="1" applyFill="1" applyBorder="1" applyAlignment="1">
      <alignment horizontal="center" vertical="center"/>
      <protection/>
    </xf>
    <xf numFmtId="0" fontId="7" fillId="0" borderId="0" xfId="163" applyNumberFormat="1" applyFont="1" applyFill="1" applyAlignment="1" applyProtection="1">
      <alignment horizontal="center" vertical="center"/>
      <protection/>
    </xf>
    <xf numFmtId="0" fontId="7" fillId="0" borderId="0" xfId="163" applyNumberFormat="1" applyFont="1" applyFill="1" applyBorder="1" applyAlignment="1" applyProtection="1">
      <alignment vertical="center"/>
      <protection/>
    </xf>
    <xf numFmtId="0" fontId="8" fillId="0" borderId="0" xfId="163" applyNumberFormat="1" applyFont="1" applyFill="1" applyBorder="1" applyAlignment="1" applyProtection="1">
      <alignment horizontal="left" vertical="center"/>
      <protection/>
    </xf>
    <xf numFmtId="0" fontId="5" fillId="22" borderId="12" xfId="160" applyNumberFormat="1" applyFont="1" applyFill="1" applyBorder="1" applyAlignment="1" applyProtection="1">
      <alignment horizontal="center" vertical="center" wrapText="1"/>
      <protection/>
    </xf>
    <xf numFmtId="0" fontId="5" fillId="22" borderId="10" xfId="160" applyNumberFormat="1" applyFont="1" applyFill="1" applyBorder="1" applyAlignment="1" applyProtection="1">
      <alignment horizontal="center" vertical="center" wrapText="1"/>
      <protection/>
    </xf>
    <xf numFmtId="0" fontId="5" fillId="0" borderId="12" xfId="163" applyNumberFormat="1" applyFont="1" applyFill="1" applyBorder="1" applyAlignment="1" applyProtection="1">
      <alignment horizontal="center" vertical="center"/>
      <protection/>
    </xf>
    <xf numFmtId="0" fontId="6" fillId="0" borderId="12" xfId="164" applyBorder="1" applyAlignment="1">
      <alignment horizontal="center" vertical="center"/>
      <protection/>
    </xf>
    <xf numFmtId="0" fontId="53" fillId="0" borderId="0" xfId="164" applyFont="1" applyAlignment="1">
      <alignment horizontal="left" vertical="center" wrapText="1"/>
      <protection/>
    </xf>
    <xf numFmtId="0" fontId="6" fillId="0" borderId="0" xfId="164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111" applyFont="1" applyFill="1" applyAlignment="1">
      <alignment horizontal="center" vertical="center"/>
      <protection/>
    </xf>
    <xf numFmtId="0" fontId="1" fillId="0" borderId="0" xfId="111" applyFont="1" applyFill="1" applyAlignment="1">
      <alignment vertical="center"/>
      <protection/>
    </xf>
    <xf numFmtId="0" fontId="0" fillId="0" borderId="0" xfId="111" applyFont="1" applyFill="1" applyAlignment="1">
      <alignment horizontal="right" vertical="center"/>
      <protection/>
    </xf>
    <xf numFmtId="0" fontId="0" fillId="0" borderId="0" xfId="111" applyFont="1" applyFill="1" applyAlignment="1">
      <alignment vertical="center"/>
      <protection/>
    </xf>
    <xf numFmtId="0" fontId="1" fillId="0" borderId="0" xfId="111" applyFont="1" applyFill="1" applyAlignment="1">
      <alignment horizontal="right" vertical="center"/>
      <protection/>
    </xf>
    <xf numFmtId="0" fontId="11" fillId="0" borderId="10" xfId="111" applyFont="1" applyFill="1" applyBorder="1" applyAlignment="1">
      <alignment horizontal="center" vertical="center"/>
      <protection/>
    </xf>
    <xf numFmtId="0" fontId="11" fillId="0" borderId="13" xfId="111" applyFont="1" applyFill="1" applyBorder="1" applyAlignment="1">
      <alignment horizontal="center" vertical="center"/>
      <protection/>
    </xf>
    <xf numFmtId="0" fontId="11" fillId="0" borderId="11" xfId="111" applyFont="1" applyFill="1" applyBorder="1" applyAlignment="1">
      <alignment horizontal="center" vertical="center"/>
      <protection/>
    </xf>
    <xf numFmtId="0" fontId="11" fillId="0" borderId="12" xfId="111" applyFont="1" applyFill="1" applyBorder="1" applyAlignment="1">
      <alignment horizontal="center" vertical="center"/>
      <protection/>
    </xf>
    <xf numFmtId="0" fontId="12" fillId="0" borderId="12" xfId="111" applyFont="1" applyFill="1" applyBorder="1" applyAlignment="1">
      <alignment horizontal="left" vertical="center"/>
      <protection/>
    </xf>
    <xf numFmtId="0" fontId="13" fillId="0" borderId="12" xfId="111" applyFont="1" applyFill="1" applyBorder="1" applyAlignment="1">
      <alignment horizontal="right" vertical="center"/>
      <protection/>
    </xf>
    <xf numFmtId="0" fontId="13" fillId="0" borderId="12" xfId="111" applyFont="1" applyFill="1" applyBorder="1" applyAlignment="1">
      <alignment vertical="center"/>
      <protection/>
    </xf>
    <xf numFmtId="1" fontId="12" fillId="0" borderId="12" xfId="111" applyNumberFormat="1" applyFont="1" applyFill="1" applyBorder="1" applyAlignment="1" applyProtection="1">
      <alignment horizontal="left" vertical="center"/>
      <protection locked="0"/>
    </xf>
    <xf numFmtId="0" fontId="14" fillId="0" borderId="12" xfId="111" applyFont="1" applyFill="1" applyBorder="1" applyAlignment="1">
      <alignment horizontal="right" vertical="center"/>
      <protection/>
    </xf>
    <xf numFmtId="0" fontId="11" fillId="0" borderId="12" xfId="111" applyFont="1" applyFill="1" applyBorder="1" applyAlignment="1">
      <alignment vertical="center"/>
      <protection/>
    </xf>
    <xf numFmtId="1" fontId="1" fillId="0" borderId="12" xfId="111" applyNumberFormat="1" applyFont="1" applyFill="1" applyBorder="1" applyAlignment="1" applyProtection="1">
      <alignment horizontal="left" vertical="center"/>
      <protection locked="0"/>
    </xf>
    <xf numFmtId="3" fontId="1" fillId="0" borderId="12" xfId="111" applyNumberFormat="1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>
      <alignment vertical="center" wrapText="1"/>
    </xf>
    <xf numFmtId="1" fontId="1" fillId="0" borderId="12" xfId="111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justify" wrapText="1"/>
    </xf>
    <xf numFmtId="177" fontId="1" fillId="0" borderId="14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5" fillId="0" borderId="14" xfId="0" applyNumberFormat="1" applyFont="1" applyFill="1" applyBorder="1" applyAlignment="1">
      <alignment vertical="center" wrapText="1"/>
    </xf>
    <xf numFmtId="177" fontId="1" fillId="0" borderId="14" xfId="0" applyNumberFormat="1" applyFont="1" applyBorder="1" applyAlignment="1">
      <alignment horizontal="right" vertical="center"/>
    </xf>
    <xf numFmtId="0" fontId="1" fillId="0" borderId="12" xfId="111" applyNumberFormat="1" applyFont="1" applyFill="1" applyBorder="1" applyAlignment="1" applyProtection="1">
      <alignment vertical="center"/>
      <protection locked="0"/>
    </xf>
    <xf numFmtId="0" fontId="5" fillId="0" borderId="12" xfId="153" applyFont="1" applyBorder="1" applyAlignment="1">
      <alignment vertical="center" wrapText="1"/>
      <protection/>
    </xf>
    <xf numFmtId="0" fontId="5" fillId="0" borderId="16" xfId="153" applyFont="1" applyBorder="1" applyAlignment="1">
      <alignment vertical="center" wrapText="1"/>
      <protection/>
    </xf>
    <xf numFmtId="177" fontId="1" fillId="0" borderId="12" xfId="0" applyNumberFormat="1" applyFont="1" applyBorder="1" applyAlignment="1">
      <alignment horizontal="right" vertical="center"/>
    </xf>
    <xf numFmtId="0" fontId="5" fillId="0" borderId="17" xfId="153" applyFont="1" applyBorder="1" applyAlignment="1">
      <alignment vertical="center" wrapText="1"/>
      <protection/>
    </xf>
    <xf numFmtId="177" fontId="5" fillId="0" borderId="12" xfId="0" applyNumberFormat="1" applyFont="1" applyFill="1" applyBorder="1" applyAlignment="1">
      <alignment horizontal="right" vertical="center" wrapText="1"/>
    </xf>
    <xf numFmtId="177" fontId="1" fillId="0" borderId="12" xfId="0" applyNumberFormat="1" applyFont="1" applyBorder="1" applyAlignment="1">
      <alignment vertical="center"/>
    </xf>
    <xf numFmtId="0" fontId="0" fillId="0" borderId="12" xfId="111" applyFont="1" applyFill="1" applyBorder="1" applyAlignment="1">
      <alignment vertical="center"/>
      <protection/>
    </xf>
    <xf numFmtId="0" fontId="13" fillId="22" borderId="12" xfId="111" applyFont="1" applyFill="1" applyBorder="1" applyAlignment="1">
      <alignment vertical="center"/>
      <protection/>
    </xf>
    <xf numFmtId="0" fontId="14" fillId="0" borderId="12" xfId="111" applyFont="1" applyFill="1" applyBorder="1" applyAlignment="1">
      <alignment vertical="center"/>
      <protection/>
    </xf>
    <xf numFmtId="3" fontId="12" fillId="0" borderId="12" xfId="111" applyNumberFormat="1" applyFont="1" applyFill="1" applyBorder="1" applyAlignment="1" applyProtection="1">
      <alignment vertical="center"/>
      <protection/>
    </xf>
    <xf numFmtId="1" fontId="14" fillId="0" borderId="12" xfId="111" applyNumberFormat="1" applyFont="1" applyFill="1" applyBorder="1" applyAlignment="1" applyProtection="1">
      <alignment horizontal="left" vertical="center"/>
      <protection locked="0"/>
    </xf>
    <xf numFmtId="0" fontId="13" fillId="0" borderId="12" xfId="111" applyFont="1" applyFill="1" applyBorder="1" applyAlignment="1">
      <alignment horizontal="distributed" vertical="center"/>
      <protection/>
    </xf>
    <xf numFmtId="0" fontId="15" fillId="22" borderId="0" xfId="0" applyFont="1" applyFill="1" applyAlignment="1">
      <alignment vertical="center"/>
    </xf>
    <xf numFmtId="0" fontId="16" fillId="22" borderId="0" xfId="74" applyNumberFormat="1" applyFont="1" applyFill="1" applyBorder="1" applyAlignment="1" applyProtection="1">
      <alignment horizontal="center" vertical="center"/>
      <protection/>
    </xf>
    <xf numFmtId="0" fontId="2" fillId="22" borderId="0" xfId="74" applyNumberFormat="1" applyFont="1" applyFill="1" applyBorder="1" applyAlignment="1" applyProtection="1">
      <alignment/>
      <protection/>
    </xf>
    <xf numFmtId="0" fontId="9" fillId="22" borderId="18" xfId="74" applyNumberFormat="1" applyFont="1" applyFill="1" applyBorder="1" applyAlignment="1" applyProtection="1">
      <alignment vertical="center" wrapText="1"/>
      <protection/>
    </xf>
    <xf numFmtId="0" fontId="9" fillId="22" borderId="18" xfId="74" applyNumberFormat="1" applyFont="1" applyFill="1" applyBorder="1" applyAlignment="1" applyProtection="1">
      <alignment vertical="center"/>
      <protection/>
    </xf>
    <xf numFmtId="0" fontId="9" fillId="22" borderId="19" xfId="74" applyNumberFormat="1" applyFont="1" applyFill="1" applyBorder="1" applyAlignment="1" applyProtection="1">
      <alignment vertical="center"/>
      <protection/>
    </xf>
    <xf numFmtId="0" fontId="17" fillId="22" borderId="19" xfId="74" applyNumberFormat="1" applyFont="1" applyFill="1" applyBorder="1" applyAlignment="1" applyProtection="1">
      <alignment/>
      <protection/>
    </xf>
    <xf numFmtId="0" fontId="9" fillId="22" borderId="17" xfId="74" applyNumberFormat="1" applyFont="1" applyFill="1" applyBorder="1" applyAlignment="1" applyProtection="1">
      <alignment horizontal="center" vertical="center" wrapText="1"/>
      <protection/>
    </xf>
    <xf numFmtId="0" fontId="9" fillId="22" borderId="20" xfId="74" applyNumberFormat="1" applyFont="1" applyFill="1" applyBorder="1" applyAlignment="1" applyProtection="1">
      <alignment horizontal="center" vertical="center" wrapText="1"/>
      <protection/>
    </xf>
    <xf numFmtId="0" fontId="9" fillId="22" borderId="12" xfId="74" applyNumberFormat="1" applyFont="1" applyFill="1" applyBorder="1" applyAlignment="1" applyProtection="1">
      <alignment horizontal="center" vertical="center" wrapText="1"/>
      <protection/>
    </xf>
    <xf numFmtId="0" fontId="9" fillId="22" borderId="21" xfId="74" applyNumberFormat="1" applyFont="1" applyFill="1" applyBorder="1" applyAlignment="1" applyProtection="1">
      <alignment horizontal="center" vertical="center" wrapText="1"/>
      <protection/>
    </xf>
    <xf numFmtId="0" fontId="9" fillId="22" borderId="17" xfId="74" applyNumberFormat="1" applyFont="1" applyFill="1" applyBorder="1" applyAlignment="1" applyProtection="1">
      <alignment horizontal="left" vertical="center" wrapText="1"/>
      <protection/>
    </xf>
    <xf numFmtId="178" fontId="9" fillId="0" borderId="17" xfId="74" applyNumberFormat="1" applyFont="1" applyFill="1" applyBorder="1" applyAlignment="1" applyProtection="1">
      <alignment horizontal="right" vertical="center"/>
      <protection/>
    </xf>
    <xf numFmtId="0" fontId="9" fillId="22" borderId="17" xfId="74" applyNumberFormat="1" applyFont="1" applyFill="1" applyBorder="1" applyAlignment="1" applyProtection="1">
      <alignment vertical="center" wrapText="1"/>
      <protection/>
    </xf>
    <xf numFmtId="0" fontId="9" fillId="22" borderId="16" xfId="74" applyNumberFormat="1" applyFont="1" applyFill="1" applyBorder="1" applyAlignment="1" applyProtection="1">
      <alignment horizontal="left" vertical="center" wrapText="1"/>
      <protection/>
    </xf>
    <xf numFmtId="0" fontId="9" fillId="22" borderId="18" xfId="74" applyNumberFormat="1" applyFont="1" applyFill="1" applyBorder="1" applyAlignment="1" applyProtection="1">
      <alignment horizontal="right" vertical="center"/>
      <protection/>
    </xf>
    <xf numFmtId="178" fontId="9" fillId="0" borderId="20" xfId="74" applyNumberFormat="1" applyFont="1" applyFill="1" applyBorder="1" applyAlignment="1" applyProtection="1">
      <alignment horizontal="right" vertical="center"/>
      <protection/>
    </xf>
    <xf numFmtId="178" fontId="9" fillId="0" borderId="22" xfId="74" applyNumberFormat="1" applyFont="1" applyFill="1" applyBorder="1" applyAlignment="1" applyProtection="1">
      <alignment horizontal="right" vertical="center"/>
      <protection/>
    </xf>
    <xf numFmtId="0" fontId="6" fillId="0" borderId="0" xfId="152" applyAlignment="1">
      <alignment/>
      <protection/>
    </xf>
    <xf numFmtId="0" fontId="16" fillId="0" borderId="0" xfId="152" applyFont="1" applyAlignment="1">
      <alignment horizontal="center" vertical="center" wrapText="1"/>
      <protection/>
    </xf>
    <xf numFmtId="0" fontId="18" fillId="0" borderId="0" xfId="152" applyFont="1" applyAlignment="1">
      <alignment horizontal="center" vertical="center" wrapText="1"/>
      <protection/>
    </xf>
    <xf numFmtId="0" fontId="6" fillId="0" borderId="0" xfId="152" applyAlignment="1">
      <alignment vertical="center" wrapText="1"/>
      <protection/>
    </xf>
    <xf numFmtId="0" fontId="15" fillId="0" borderId="0" xfId="152" applyFont="1" applyAlignment="1">
      <alignment vertical="center" wrapText="1"/>
      <protection/>
    </xf>
    <xf numFmtId="0" fontId="6" fillId="0" borderId="0" xfId="152" applyAlignment="1">
      <alignment horizontal="right" vertical="center" wrapText="1"/>
      <protection/>
    </xf>
    <xf numFmtId="0" fontId="6" fillId="0" borderId="17" xfId="152" applyBorder="1" applyAlignment="1">
      <alignment horizontal="center" vertical="center" wrapText="1"/>
      <protection/>
    </xf>
    <xf numFmtId="0" fontId="5" fillId="0" borderId="17" xfId="152" applyFont="1" applyBorder="1" applyAlignment="1">
      <alignment horizontal="center" vertical="center" wrapText="1"/>
      <protection/>
    </xf>
    <xf numFmtId="0" fontId="6" fillId="0" borderId="17" xfId="152" applyBorder="1" applyAlignment="1">
      <alignment horizontal="left" vertical="center" wrapText="1" shrinkToFit="1"/>
      <protection/>
    </xf>
    <xf numFmtId="0" fontId="6" fillId="0" borderId="17" xfId="152" applyFont="1" applyBorder="1" applyAlignment="1">
      <alignment horizontal="left" vertical="center" wrapText="1" shrinkToFit="1"/>
      <protection/>
    </xf>
    <xf numFmtId="0" fontId="19" fillId="0" borderId="23" xfId="152" applyFont="1" applyBorder="1" applyAlignment="1">
      <alignment horizontal="center" vertical="center" wrapText="1"/>
      <protection/>
    </xf>
    <xf numFmtId="0" fontId="19" fillId="0" borderId="24" xfId="152" applyFont="1" applyBorder="1" applyAlignment="1">
      <alignment horizontal="center" vertical="center" wrapText="1"/>
      <protection/>
    </xf>
    <xf numFmtId="0" fontId="19" fillId="0" borderId="25" xfId="152" applyFont="1" applyBorder="1" applyAlignment="1">
      <alignment horizontal="center" vertical="center" wrapText="1"/>
      <protection/>
    </xf>
    <xf numFmtId="179" fontId="6" fillId="0" borderId="17" xfId="152" applyNumberFormat="1" applyBorder="1" applyAlignment="1">
      <alignment horizontal="center" vertical="center" wrapText="1"/>
      <protection/>
    </xf>
    <xf numFmtId="0" fontId="6" fillId="0" borderId="17" xfId="152" applyBorder="1" applyAlignment="1">
      <alignment vertical="center" wrapText="1"/>
      <protection/>
    </xf>
    <xf numFmtId="0" fontId="2" fillId="0" borderId="0" xfId="150" applyFont="1" applyFill="1" applyAlignment="1">
      <alignment horizontal="center" vertical="center"/>
      <protection/>
    </xf>
    <xf numFmtId="0" fontId="20" fillId="0" borderId="0" xfId="150" applyFont="1" applyFill="1" applyAlignment="1">
      <alignment vertical="center"/>
      <protection/>
    </xf>
    <xf numFmtId="0" fontId="0" fillId="0" borderId="0" xfId="150" applyFill="1" applyAlignment="1">
      <alignment vertical="center"/>
      <protection/>
    </xf>
    <xf numFmtId="0" fontId="1" fillId="0" borderId="0" xfId="150" applyFont="1" applyFill="1" applyAlignment="1">
      <alignment horizontal="right" vertical="center"/>
      <protection/>
    </xf>
    <xf numFmtId="0" fontId="11" fillId="0" borderId="10" xfId="150" applyFont="1" applyFill="1" applyBorder="1" applyAlignment="1">
      <alignment horizontal="center" vertical="center"/>
      <protection/>
    </xf>
    <xf numFmtId="0" fontId="11" fillId="0" borderId="13" xfId="150" applyFont="1" applyFill="1" applyBorder="1" applyAlignment="1">
      <alignment horizontal="center" vertical="center"/>
      <protection/>
    </xf>
    <xf numFmtId="0" fontId="11" fillId="0" borderId="11" xfId="150" applyFont="1" applyFill="1" applyBorder="1" applyAlignment="1">
      <alignment horizontal="center" vertical="center"/>
      <protection/>
    </xf>
    <xf numFmtId="0" fontId="11" fillId="0" borderId="26" xfId="150" applyFont="1" applyFill="1" applyBorder="1" applyAlignment="1">
      <alignment horizontal="center" vertical="center"/>
      <protection/>
    </xf>
    <xf numFmtId="3" fontId="1" fillId="0" borderId="12" xfId="150" applyNumberFormat="1" applyFont="1" applyFill="1" applyBorder="1" applyAlignment="1" applyProtection="1">
      <alignment vertical="center"/>
      <protection/>
    </xf>
    <xf numFmtId="0" fontId="1" fillId="0" borderId="12" xfId="150" applyFont="1" applyFill="1" applyBorder="1" applyAlignment="1">
      <alignment vertical="center"/>
      <protection/>
    </xf>
    <xf numFmtId="0" fontId="1" fillId="0" borderId="12" xfId="150" applyFont="1" applyBorder="1" applyAlignment="1">
      <alignment/>
      <protection/>
    </xf>
    <xf numFmtId="3" fontId="1" fillId="0" borderId="12" xfId="150" applyNumberFormat="1" applyFont="1" applyFill="1" applyBorder="1" applyAlignment="1" applyProtection="1">
      <alignment horizontal="left" vertical="center"/>
      <protection/>
    </xf>
    <xf numFmtId="0" fontId="1" fillId="0" borderId="12" xfId="150" applyFont="1" applyBorder="1" applyAlignment="1">
      <alignment horizontal="left" vertical="center"/>
      <protection/>
    </xf>
    <xf numFmtId="0" fontId="12" fillId="0" borderId="12" xfId="150" applyFont="1" applyFill="1" applyBorder="1" applyAlignment="1">
      <alignment horizontal="center" vertical="center"/>
      <protection/>
    </xf>
    <xf numFmtId="0" fontId="12" fillId="0" borderId="12" xfId="150" applyFont="1" applyFill="1" applyBorder="1" applyAlignment="1">
      <alignment vertical="center"/>
      <protection/>
    </xf>
    <xf numFmtId="0" fontId="0" fillId="0" borderId="0" xfId="150" applyFill="1" applyBorder="1" applyAlignment="1">
      <alignment vertical="center"/>
      <protection/>
    </xf>
    <xf numFmtId="0" fontId="1" fillId="0" borderId="0" xfId="150" applyFont="1" applyFill="1" applyBorder="1" applyAlignment="1">
      <alignment horizontal="right" vertical="center"/>
      <protection/>
    </xf>
    <xf numFmtId="0" fontId="11" fillId="0" borderId="12" xfId="150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150" applyFill="1" applyAlignment="1">
      <alignment horizontal="right" vertical="center"/>
      <protection/>
    </xf>
    <xf numFmtId="0" fontId="0" fillId="0" borderId="0" xfId="150" applyAlignment="1">
      <alignment/>
      <protection/>
    </xf>
    <xf numFmtId="0" fontId="15" fillId="0" borderId="0" xfId="150" applyFont="1" applyAlignment="1">
      <alignment/>
      <protection/>
    </xf>
    <xf numFmtId="0" fontId="0" fillId="0" borderId="0" xfId="150" applyFont="1" applyAlignment="1">
      <alignment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22" borderId="19" xfId="0" applyNumberFormat="1" applyFont="1" applyFill="1" applyBorder="1" applyAlignment="1" applyProtection="1">
      <alignment horizontal="left" vertical="center"/>
      <protection/>
    </xf>
    <xf numFmtId="0" fontId="0" fillId="22" borderId="0" xfId="0" applyFill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177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177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distributed" vertical="center"/>
    </xf>
    <xf numFmtId="0" fontId="14" fillId="0" borderId="0" xfId="162" applyFont="1" applyFill="1" applyAlignment="1">
      <alignment vertical="center" wrapText="1"/>
      <protection/>
    </xf>
    <xf numFmtId="0" fontId="6" fillId="0" borderId="0" xfId="162" applyFont="1" applyFill="1" applyAlignment="1">
      <alignment vertical="center" wrapText="1"/>
      <protection/>
    </xf>
    <xf numFmtId="0" fontId="28" fillId="0" borderId="0" xfId="162" applyFont="1" applyFill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162" applyFont="1" applyFill="1" applyAlignment="1">
      <alignment horizontal="center" vertical="center" wrapText="1"/>
      <protection/>
    </xf>
    <xf numFmtId="0" fontId="0" fillId="0" borderId="0" xfId="162" applyFont="1" applyFill="1" applyAlignment="1">
      <alignment vertical="center" wrapText="1"/>
      <protection/>
    </xf>
    <xf numFmtId="0" fontId="1" fillId="0" borderId="0" xfId="162" applyFont="1" applyFill="1" applyAlignment="1">
      <alignment vertical="center" wrapText="1" shrinkToFit="1"/>
      <protection/>
    </xf>
    <xf numFmtId="177" fontId="0" fillId="0" borderId="0" xfId="162" applyNumberFormat="1" applyFont="1" applyFill="1" applyAlignment="1">
      <alignment horizontal="center" vertical="center" wrapText="1"/>
      <protection/>
    </xf>
    <xf numFmtId="0" fontId="0" fillId="0" borderId="0" xfId="162" applyFont="1" applyFill="1" applyAlignment="1">
      <alignment horizontal="left" vertical="center" wrapText="1"/>
      <protection/>
    </xf>
    <xf numFmtId="0" fontId="0" fillId="0" borderId="0" xfId="162" applyFill="1" applyAlignment="1">
      <alignment vertical="center" wrapText="1"/>
      <protection/>
    </xf>
    <xf numFmtId="0" fontId="0" fillId="0" borderId="0" xfId="162" applyFont="1" applyFill="1" applyAlignment="1">
      <alignment horizontal="left" vertical="center"/>
      <protection/>
    </xf>
    <xf numFmtId="0" fontId="0" fillId="0" borderId="0" xfId="162" applyFont="1" applyFill="1" applyAlignment="1">
      <alignment vertical="center"/>
      <protection/>
    </xf>
    <xf numFmtId="0" fontId="1" fillId="0" borderId="0" xfId="162" applyFont="1" applyFill="1" applyAlignment="1">
      <alignment vertical="center" shrinkToFit="1"/>
      <protection/>
    </xf>
    <xf numFmtId="177" fontId="0" fillId="0" borderId="0" xfId="162" applyNumberFormat="1" applyFont="1" applyFill="1" applyAlignment="1">
      <alignment horizontal="center" vertical="center"/>
      <protection/>
    </xf>
    <xf numFmtId="0" fontId="2" fillId="0" borderId="0" xfId="162" applyFont="1" applyFill="1" applyAlignment="1">
      <alignment horizontal="center" vertical="center" wrapText="1"/>
      <protection/>
    </xf>
    <xf numFmtId="0" fontId="20" fillId="0" borderId="0" xfId="162" applyFont="1" applyFill="1" applyAlignment="1">
      <alignment horizontal="center" vertical="center"/>
      <protection/>
    </xf>
    <xf numFmtId="0" fontId="20" fillId="0" borderId="0" xfId="162" applyFont="1" applyFill="1" applyAlignment="1">
      <alignment horizontal="center" vertical="center" wrapText="1"/>
      <protection/>
    </xf>
    <xf numFmtId="177" fontId="1" fillId="0" borderId="0" xfId="162" applyNumberFormat="1" applyFont="1" applyFill="1" applyAlignment="1">
      <alignment horizontal="center" vertical="center" wrapText="1"/>
      <protection/>
    </xf>
    <xf numFmtId="0" fontId="1" fillId="0" borderId="0" xfId="162" applyFont="1" applyFill="1" applyAlignment="1">
      <alignment horizontal="right" vertical="center" wrapText="1"/>
      <protection/>
    </xf>
    <xf numFmtId="0" fontId="1" fillId="0" borderId="12" xfId="162" applyFont="1" applyFill="1" applyBorder="1" applyAlignment="1">
      <alignment horizontal="center" vertical="center" wrapText="1"/>
      <protection/>
    </xf>
    <xf numFmtId="0" fontId="1" fillId="0" borderId="12" xfId="162" applyFont="1" applyFill="1" applyBorder="1" applyAlignment="1">
      <alignment horizontal="center" vertical="center" wrapText="1" shrinkToFit="1"/>
      <protection/>
    </xf>
    <xf numFmtId="177" fontId="1" fillId="0" borderId="12" xfId="162" applyNumberFormat="1" applyFont="1" applyFill="1" applyBorder="1" applyAlignment="1">
      <alignment horizontal="center" vertical="center" wrapText="1"/>
      <protection/>
    </xf>
    <xf numFmtId="0" fontId="1" fillId="0" borderId="29" xfId="162" applyFont="1" applyFill="1" applyBorder="1" applyAlignment="1">
      <alignment horizontal="center" vertical="center" wrapText="1"/>
      <protection/>
    </xf>
    <xf numFmtId="0" fontId="14" fillId="0" borderId="12" xfId="162" applyFont="1" applyFill="1" applyBorder="1" applyAlignment="1">
      <alignment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vertical="center" wrapText="1" shrinkToFit="1"/>
      <protection/>
    </xf>
    <xf numFmtId="177" fontId="1" fillId="0" borderId="12" xfId="60" applyNumberFormat="1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left" vertical="center" wrapText="1"/>
      <protection/>
    </xf>
    <xf numFmtId="177" fontId="14" fillId="0" borderId="12" xfId="162" applyNumberFormat="1" applyFont="1" applyFill="1" applyBorder="1" applyAlignment="1">
      <alignment vertical="center" wrapText="1"/>
      <protection/>
    </xf>
    <xf numFmtId="0" fontId="1" fillId="0" borderId="12" xfId="91" applyFont="1" applyFill="1" applyBorder="1" applyAlignment="1" applyProtection="1">
      <alignment vertical="center" wrapText="1"/>
      <protection locked="0"/>
    </xf>
    <xf numFmtId="0" fontId="29" fillId="0" borderId="12" xfId="60" applyFont="1" applyFill="1" applyBorder="1" applyAlignment="1">
      <alignment horizontal="left" vertical="center" wrapText="1"/>
      <protection/>
    </xf>
    <xf numFmtId="0" fontId="1" fillId="22" borderId="12" xfId="91" applyFont="1" applyFill="1" applyBorder="1" applyAlignment="1" applyProtection="1">
      <alignment vertical="center" wrapText="1"/>
      <protection locked="0"/>
    </xf>
    <xf numFmtId="177" fontId="1" fillId="22" borderId="12" xfId="60" applyNumberFormat="1" applyFont="1" applyFill="1" applyBorder="1" applyAlignment="1">
      <alignment horizontal="center" vertical="center" wrapText="1"/>
      <protection/>
    </xf>
    <xf numFmtId="0" fontId="1" fillId="22" borderId="12" xfId="60" applyFont="1" applyFill="1" applyBorder="1" applyAlignment="1">
      <alignment vertical="center" wrapText="1" shrinkToFit="1"/>
      <protection/>
    </xf>
    <xf numFmtId="177" fontId="1" fillId="22" borderId="12" xfId="60" applyNumberFormat="1" applyFont="1" applyFill="1" applyBorder="1" applyAlignment="1">
      <alignment horizontal="center" vertical="center" wrapText="1" shrinkToFit="1"/>
      <protection/>
    </xf>
    <xf numFmtId="177" fontId="1" fillId="0" borderId="12" xfId="60" applyNumberFormat="1" applyFont="1" applyFill="1" applyBorder="1" applyAlignment="1">
      <alignment horizontal="center" vertical="center" wrapText="1" shrinkToFit="1"/>
      <protection/>
    </xf>
    <xf numFmtId="0" fontId="1" fillId="0" borderId="12" xfId="60" applyFont="1" applyFill="1" applyBorder="1" applyAlignment="1">
      <alignment horizontal="left" vertical="center" wrapText="1" shrinkToFit="1"/>
      <protection/>
    </xf>
    <xf numFmtId="0" fontId="1" fillId="0" borderId="29" xfId="162" applyFont="1" applyFill="1" applyBorder="1" applyAlignment="1">
      <alignment horizontal="center" vertical="center" wrapText="1" shrinkToFit="1"/>
      <protection/>
    </xf>
    <xf numFmtId="0" fontId="5" fillId="0" borderId="12" xfId="60" applyFont="1" applyFill="1" applyBorder="1" applyAlignment="1">
      <alignment vertical="center" wrapText="1" shrinkToFit="1"/>
      <protection/>
    </xf>
    <xf numFmtId="177" fontId="5" fillId="0" borderId="12" xfId="60" applyNumberFormat="1" applyFont="1" applyFill="1" applyBorder="1" applyAlignment="1">
      <alignment horizontal="center" vertical="center" wrapText="1" shrinkToFit="1"/>
      <protection/>
    </xf>
    <xf numFmtId="0" fontId="5" fillId="0" borderId="12" xfId="60" applyFont="1" applyFill="1" applyBorder="1" applyAlignment="1">
      <alignment horizontal="left" vertical="center" wrapText="1" shrinkToFit="1"/>
      <protection/>
    </xf>
    <xf numFmtId="0" fontId="5" fillId="0" borderId="29" xfId="162" applyFont="1" applyFill="1" applyBorder="1" applyAlignment="1">
      <alignment horizontal="center" vertical="center" wrapText="1" shrinkToFi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22" borderId="12" xfId="60" applyFont="1" applyFill="1" applyBorder="1" applyAlignment="1">
      <alignment vertical="center" wrapText="1" shrinkToFit="1"/>
      <protection/>
    </xf>
    <xf numFmtId="0" fontId="29" fillId="0" borderId="29" xfId="162" applyFont="1" applyFill="1" applyBorder="1" applyAlignment="1">
      <alignment horizontal="center" vertical="center" wrapText="1" shrinkToFit="1"/>
      <protection/>
    </xf>
    <xf numFmtId="0" fontId="5" fillId="0" borderId="12" xfId="60" applyFont="1" applyFill="1" applyBorder="1" applyAlignment="1">
      <alignment horizontal="left" vertical="center" wrapText="1"/>
      <protection/>
    </xf>
    <xf numFmtId="177" fontId="1" fillId="0" borderId="12" xfId="91" applyNumberFormat="1" applyFont="1" applyFill="1" applyBorder="1" applyAlignment="1" applyProtection="1">
      <alignment horizontal="center" vertical="center"/>
      <protection locked="0"/>
    </xf>
    <xf numFmtId="0" fontId="1" fillId="0" borderId="12" xfId="91" applyFont="1" applyFill="1" applyBorder="1" applyAlignment="1" applyProtection="1">
      <alignment horizontal="left" vertical="center" wrapText="1"/>
      <protection locked="0"/>
    </xf>
    <xf numFmtId="0" fontId="1" fillId="0" borderId="29" xfId="156" applyFont="1" applyFill="1" applyBorder="1" applyAlignment="1" applyProtection="1">
      <alignment horizontal="center" vertical="center" wrapText="1"/>
      <protection locked="0"/>
    </xf>
    <xf numFmtId="0" fontId="1" fillId="22" borderId="12" xfId="60" applyFont="1" applyFill="1" applyBorder="1" applyAlignment="1">
      <alignment horizontal="left" vertical="center" wrapText="1"/>
      <protection/>
    </xf>
    <xf numFmtId="0" fontId="1" fillId="0" borderId="0" xfId="162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vertical="center" wrapText="1"/>
      <protection/>
    </xf>
    <xf numFmtId="0" fontId="1" fillId="0" borderId="0" xfId="60" applyFont="1" applyFill="1" applyAlignment="1">
      <alignment vertical="center" wrapText="1"/>
      <protection/>
    </xf>
    <xf numFmtId="0" fontId="30" fillId="0" borderId="12" xfId="60" applyFont="1" applyFill="1" applyBorder="1" applyAlignment="1">
      <alignment horizontal="left" vertical="center" wrapText="1"/>
      <protection/>
    </xf>
    <xf numFmtId="0" fontId="1" fillId="0" borderId="12" xfId="155" applyFont="1" applyFill="1" applyBorder="1" applyAlignment="1" applyProtection="1">
      <alignment horizontal="left" vertical="center" wrapText="1"/>
      <protection locked="0"/>
    </xf>
    <xf numFmtId="0" fontId="0" fillId="0" borderId="0" xfId="60" applyFill="1" applyAlignment="1">
      <alignment vertical="center" wrapText="1"/>
      <protection/>
    </xf>
    <xf numFmtId="0" fontId="12" fillId="0" borderId="12" xfId="60" applyFont="1" applyFill="1" applyBorder="1" applyAlignment="1">
      <alignment vertical="center" wrapText="1" shrinkToFit="1"/>
      <protection/>
    </xf>
    <xf numFmtId="177" fontId="12" fillId="0" borderId="12" xfId="60" applyNumberFormat="1" applyFont="1" applyFill="1" applyBorder="1" applyAlignment="1">
      <alignment horizontal="center" vertical="center" wrapText="1"/>
      <protection/>
    </xf>
    <xf numFmtId="177" fontId="12" fillId="0" borderId="29" xfId="162" applyNumberFormat="1" applyFont="1" applyFill="1" applyBorder="1" applyAlignment="1">
      <alignment horizontal="center" vertical="center" wrapText="1"/>
      <protection/>
    </xf>
    <xf numFmtId="0" fontId="1" fillId="0" borderId="30" xfId="162" applyFont="1" applyFill="1" applyBorder="1" applyAlignment="1">
      <alignment horizontal="left" vertical="center" wrapText="1"/>
      <protection/>
    </xf>
    <xf numFmtId="0" fontId="0" fillId="0" borderId="12" xfId="162" applyFill="1" applyBorder="1" applyAlignment="1">
      <alignment vertical="center" wrapText="1"/>
      <protection/>
    </xf>
    <xf numFmtId="0" fontId="31" fillId="0" borderId="0" xfId="111" applyFont="1" applyFill="1" applyAlignment="1">
      <alignment vertical="center"/>
      <protection/>
    </xf>
    <xf numFmtId="0" fontId="14" fillId="22" borderId="12" xfId="111" applyFont="1" applyFill="1" applyBorder="1" applyAlignment="1">
      <alignment vertical="center"/>
      <protection/>
    </xf>
    <xf numFmtId="0" fontId="0" fillId="0" borderId="0" xfId="111" applyFont="1" applyFill="1" applyAlignment="1">
      <alignment vertical="center" wrapText="1"/>
      <protection/>
    </xf>
    <xf numFmtId="3" fontId="14" fillId="0" borderId="12" xfId="111" applyNumberFormat="1" applyFont="1" applyFill="1" applyBorder="1" applyAlignment="1" applyProtection="1">
      <alignment vertical="center"/>
      <protection/>
    </xf>
    <xf numFmtId="1" fontId="14" fillId="0" borderId="12" xfId="111" applyNumberFormat="1" applyFont="1" applyFill="1" applyBorder="1" applyAlignment="1" applyProtection="1">
      <alignment vertical="center"/>
      <protection locked="0"/>
    </xf>
    <xf numFmtId="0" fontId="21" fillId="0" borderId="0" xfId="111" applyFont="1" applyFill="1" applyAlignment="1">
      <alignment vertical="center"/>
      <protection/>
    </xf>
    <xf numFmtId="0" fontId="15" fillId="0" borderId="0" xfId="111" applyFont="1" applyFill="1" applyAlignment="1">
      <alignment vertical="center"/>
      <protection/>
    </xf>
    <xf numFmtId="0" fontId="6" fillId="0" borderId="0" xfId="153" applyAlignment="1">
      <alignment/>
      <protection/>
    </xf>
    <xf numFmtId="180" fontId="6" fillId="0" borderId="0" xfId="153" applyNumberFormat="1" applyAlignment="1">
      <alignment vertical="center"/>
      <protection/>
    </xf>
    <xf numFmtId="0" fontId="6" fillId="0" borderId="0" xfId="153" applyAlignment="1">
      <alignment wrapText="1"/>
      <protection/>
    </xf>
    <xf numFmtId="0" fontId="16" fillId="0" borderId="0" xfId="153" applyFont="1" applyAlignment="1">
      <alignment horizontal="center" vertical="center" wrapText="1"/>
      <protection/>
    </xf>
    <xf numFmtId="0" fontId="15" fillId="0" borderId="0" xfId="153" applyFont="1" applyAlignment="1">
      <alignment horizontal="left" vertical="center" wrapText="1"/>
      <protection/>
    </xf>
    <xf numFmtId="0" fontId="32" fillId="0" borderId="0" xfId="153" applyFont="1" applyAlignment="1">
      <alignment horizontal="center" vertical="center" wrapText="1"/>
      <protection/>
    </xf>
    <xf numFmtId="180" fontId="32" fillId="0" borderId="0" xfId="153" applyNumberFormat="1" applyFont="1" applyAlignment="1">
      <alignment vertical="center" wrapText="1"/>
      <protection/>
    </xf>
    <xf numFmtId="180" fontId="15" fillId="0" borderId="0" xfId="153" applyNumberFormat="1" applyFont="1" applyAlignment="1">
      <alignment vertical="center" wrapText="1"/>
      <protection/>
    </xf>
    <xf numFmtId="180" fontId="6" fillId="0" borderId="0" xfId="153" applyNumberFormat="1" applyFont="1" applyAlignment="1">
      <alignment vertical="center" wrapText="1"/>
      <protection/>
    </xf>
    <xf numFmtId="0" fontId="6" fillId="0" borderId="23" xfId="153" applyFont="1" applyBorder="1" applyAlignment="1">
      <alignment horizontal="center" vertical="center" wrapText="1"/>
      <protection/>
    </xf>
    <xf numFmtId="0" fontId="6" fillId="0" borderId="25" xfId="153" applyFont="1" applyBorder="1" applyAlignment="1">
      <alignment horizontal="center" vertical="center" wrapText="1"/>
      <protection/>
    </xf>
    <xf numFmtId="180" fontId="6" fillId="0" borderId="31" xfId="153" applyNumberFormat="1" applyFont="1" applyBorder="1" applyAlignment="1">
      <alignment vertical="center" wrapText="1"/>
      <protection/>
    </xf>
    <xf numFmtId="180" fontId="6" fillId="0" borderId="32" xfId="153" applyNumberFormat="1" applyFont="1" applyBorder="1" applyAlignment="1">
      <alignment vertical="center" wrapText="1"/>
      <protection/>
    </xf>
    <xf numFmtId="180" fontId="6" fillId="0" borderId="12" xfId="153" applyNumberFormat="1" applyFont="1" applyBorder="1" applyAlignment="1">
      <alignment vertical="center" wrapText="1"/>
      <protection/>
    </xf>
    <xf numFmtId="0" fontId="6" fillId="0" borderId="31" xfId="153" applyFont="1" applyBorder="1" applyAlignment="1">
      <alignment horizontal="center" vertical="center" wrapText="1"/>
      <protection/>
    </xf>
    <xf numFmtId="180" fontId="6" fillId="0" borderId="33" xfId="153" applyNumberFormat="1" applyFont="1" applyBorder="1" applyAlignment="1">
      <alignment vertical="center" wrapText="1"/>
      <protection/>
    </xf>
    <xf numFmtId="180" fontId="6" fillId="0" borderId="34" xfId="153" applyNumberFormat="1" applyFont="1" applyBorder="1" applyAlignment="1">
      <alignment vertical="center" wrapText="1"/>
      <protection/>
    </xf>
    <xf numFmtId="180" fontId="6" fillId="0" borderId="35" xfId="153" applyNumberFormat="1" applyFont="1" applyBorder="1" applyAlignment="1">
      <alignment vertical="center" wrapText="1"/>
      <protection/>
    </xf>
    <xf numFmtId="0" fontId="6" fillId="0" borderId="17" xfId="153" applyFont="1" applyBorder="1" applyAlignment="1">
      <alignment horizontal="center" vertical="center" wrapText="1"/>
      <protection/>
    </xf>
    <xf numFmtId="0" fontId="6" fillId="0" borderId="36" xfId="153" applyFont="1" applyBorder="1" applyAlignment="1">
      <alignment vertical="center" wrapText="1"/>
      <protection/>
    </xf>
    <xf numFmtId="177" fontId="14" fillId="0" borderId="12" xfId="0" applyNumberFormat="1" applyFont="1" applyBorder="1" applyAlignment="1">
      <alignment vertical="center"/>
    </xf>
    <xf numFmtId="180" fontId="6" fillId="0" borderId="37" xfId="153" applyNumberFormat="1" applyFont="1" applyBorder="1" applyAlignment="1">
      <alignment vertical="center" wrapText="1"/>
      <protection/>
    </xf>
    <xf numFmtId="180" fontId="6" fillId="0" borderId="36" xfId="153" applyNumberFormat="1" applyFont="1" applyBorder="1" applyAlignment="1">
      <alignment vertical="center" wrapText="1"/>
      <protection/>
    </xf>
    <xf numFmtId="9" fontId="6" fillId="0" borderId="12" xfId="153" applyNumberFormat="1" applyFont="1" applyBorder="1" applyAlignment="1">
      <alignment vertical="center" wrapText="1"/>
      <protection/>
    </xf>
    <xf numFmtId="180" fontId="9" fillId="0" borderId="14" xfId="153" applyNumberFormat="1" applyFont="1" applyBorder="1" applyAlignment="1">
      <alignment wrapText="1"/>
      <protection/>
    </xf>
    <xf numFmtId="0" fontId="6" fillId="0" borderId="17" xfId="153" applyFont="1" applyBorder="1" applyAlignment="1">
      <alignment vertical="center" wrapText="1"/>
      <protection/>
    </xf>
    <xf numFmtId="180" fontId="6" fillId="0" borderId="16" xfId="154" applyNumberFormat="1" applyFont="1" applyBorder="1" applyAlignment="1">
      <alignment vertical="center" wrapText="1"/>
      <protection/>
    </xf>
    <xf numFmtId="180" fontId="6" fillId="0" borderId="17" xfId="153" applyNumberFormat="1" applyFont="1" applyBorder="1" applyAlignment="1">
      <alignment vertical="center" wrapText="1"/>
      <protection/>
    </xf>
    <xf numFmtId="0" fontId="17" fillId="0" borderId="14" xfId="0" applyFont="1" applyBorder="1" applyAlignment="1">
      <alignment vertical="center" wrapText="1"/>
    </xf>
    <xf numFmtId="180" fontId="6" fillId="0" borderId="17" xfId="154" applyNumberFormat="1" applyFont="1" applyBorder="1" applyAlignment="1">
      <alignment vertical="center" wrapText="1"/>
      <protection/>
    </xf>
    <xf numFmtId="177" fontId="14" fillId="0" borderId="0" xfId="0" applyNumberFormat="1" applyFont="1" applyAlignment="1">
      <alignment vertical="center"/>
    </xf>
    <xf numFmtId="0" fontId="6" fillId="0" borderId="36" xfId="153" applyFont="1" applyBorder="1" applyAlignment="1">
      <alignment horizontal="center" vertical="center" wrapText="1"/>
      <protection/>
    </xf>
    <xf numFmtId="0" fontId="6" fillId="0" borderId="37" xfId="153" applyFont="1" applyBorder="1" applyAlignment="1">
      <alignment horizontal="center" vertical="center" wrapText="1"/>
      <protection/>
    </xf>
    <xf numFmtId="180" fontId="6" fillId="0" borderId="36" xfId="154" applyNumberFormat="1" applyFont="1" applyBorder="1" applyAlignment="1">
      <alignment vertical="center" wrapText="1"/>
      <protection/>
    </xf>
    <xf numFmtId="0" fontId="6" fillId="0" borderId="0" xfId="153" applyAlignment="1">
      <alignment horizontal="right"/>
      <protection/>
    </xf>
    <xf numFmtId="0" fontId="0" fillId="0" borderId="0" xfId="161" applyFill="1" applyAlignment="1">
      <alignment vertical="center"/>
      <protection/>
    </xf>
    <xf numFmtId="181" fontId="0" fillId="0" borderId="0" xfId="161" applyNumberFormat="1" applyFill="1" applyAlignment="1">
      <alignment vertical="center"/>
      <protection/>
    </xf>
    <xf numFmtId="0" fontId="0" fillId="0" borderId="0" xfId="161" applyFont="1" applyFill="1" applyAlignment="1">
      <alignment vertical="center"/>
      <protection/>
    </xf>
    <xf numFmtId="0" fontId="2" fillId="0" borderId="0" xfId="161" applyFont="1" applyFill="1" applyAlignment="1">
      <alignment horizontal="center" vertical="center"/>
      <protection/>
    </xf>
    <xf numFmtId="0" fontId="14" fillId="0" borderId="0" xfId="161" applyFont="1" applyFill="1" applyBorder="1" applyAlignment="1">
      <alignment horizontal="left" vertical="center"/>
      <protection/>
    </xf>
    <xf numFmtId="0" fontId="0" fillId="0" borderId="0" xfId="161" applyFont="1" applyFill="1" applyBorder="1" applyAlignment="1">
      <alignment horizontal="center" vertical="center"/>
      <protection/>
    </xf>
    <xf numFmtId="0" fontId="1" fillId="0" borderId="0" xfId="161" applyFont="1" applyFill="1" applyAlignment="1">
      <alignment vertical="center"/>
      <protection/>
    </xf>
    <xf numFmtId="181" fontId="14" fillId="0" borderId="0" xfId="161" applyNumberFormat="1" applyFont="1" applyFill="1" applyAlignment="1">
      <alignment horizontal="right" vertical="center"/>
      <protection/>
    </xf>
    <xf numFmtId="0" fontId="14" fillId="0" borderId="12" xfId="161" applyFont="1" applyFill="1" applyBorder="1" applyAlignment="1">
      <alignment horizontal="center" vertical="center"/>
      <protection/>
    </xf>
    <xf numFmtId="182" fontId="14" fillId="0" borderId="12" xfId="161" applyNumberFormat="1" applyFont="1" applyFill="1" applyBorder="1" applyAlignment="1">
      <alignment horizontal="center" vertical="center" wrapText="1"/>
      <protection/>
    </xf>
    <xf numFmtId="181" fontId="14" fillId="0" borderId="12" xfId="161" applyNumberFormat="1" applyFont="1" applyFill="1" applyBorder="1" applyAlignment="1">
      <alignment horizontal="center" vertical="center" wrapText="1"/>
      <protection/>
    </xf>
    <xf numFmtId="0" fontId="31" fillId="0" borderId="27" xfId="161" applyFont="1" applyFill="1" applyBorder="1" applyAlignment="1">
      <alignment horizontal="left" vertical="center" shrinkToFit="1"/>
      <protection/>
    </xf>
    <xf numFmtId="183" fontId="14" fillId="0" borderId="27" xfId="161" applyNumberFormat="1" applyFont="1" applyFill="1" applyBorder="1" applyAlignment="1">
      <alignment vertical="center"/>
      <protection/>
    </xf>
    <xf numFmtId="182" fontId="14" fillId="0" borderId="27" xfId="161" applyNumberFormat="1" applyFont="1" applyFill="1" applyBorder="1" applyAlignment="1">
      <alignment vertical="center"/>
      <protection/>
    </xf>
    <xf numFmtId="0" fontId="0" fillId="0" borderId="12" xfId="161" applyFont="1" applyFill="1" applyBorder="1" applyAlignment="1">
      <alignment vertical="center" shrinkToFit="1"/>
      <protection/>
    </xf>
    <xf numFmtId="183" fontId="14" fillId="0" borderId="12" xfId="161" applyNumberFormat="1" applyFont="1" applyFill="1" applyBorder="1" applyAlignment="1">
      <alignment vertical="center"/>
      <protection/>
    </xf>
    <xf numFmtId="182" fontId="14" fillId="0" borderId="12" xfId="161" applyNumberFormat="1" applyFont="1" applyFill="1" applyBorder="1" applyAlignment="1">
      <alignment vertical="center"/>
      <protection/>
    </xf>
    <xf numFmtId="0" fontId="14" fillId="0" borderId="12" xfId="161" applyFont="1" applyFill="1" applyBorder="1" applyAlignment="1">
      <alignment vertical="center" shrinkToFit="1"/>
      <protection/>
    </xf>
    <xf numFmtId="0" fontId="31" fillId="0" borderId="26" xfId="161" applyFont="1" applyFill="1" applyBorder="1" applyAlignment="1">
      <alignment horizontal="left" vertical="center" shrinkToFit="1"/>
      <protection/>
    </xf>
    <xf numFmtId="0" fontId="33" fillId="0" borderId="12" xfId="161" applyFont="1" applyFill="1" applyBorder="1" applyAlignment="1">
      <alignment vertical="center" shrinkToFit="1"/>
      <protection/>
    </xf>
    <xf numFmtId="0" fontId="0" fillId="0" borderId="26" xfId="161" applyFont="1" applyFill="1" applyBorder="1" applyAlignment="1">
      <alignment vertical="center" shrinkToFit="1"/>
      <protection/>
    </xf>
    <xf numFmtId="183" fontId="0" fillId="0" borderId="0" xfId="161" applyNumberFormat="1" applyFill="1" applyAlignment="1">
      <alignment vertical="center"/>
      <protection/>
    </xf>
  </cellXfs>
  <cellStyles count="175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Hyperlink" xfId="26"/>
    <cellStyle name="计算_2020年预算简表(曾阳)" xfId="27"/>
    <cellStyle name="60% - 强调文字颜色 3" xfId="28"/>
    <cellStyle name="20% - 强调文字颜色 2_2019年预算简表11.29" xfId="29"/>
    <cellStyle name="Percent" xfId="30"/>
    <cellStyle name="20% - 强调文字颜色 5_2019年预算简表11.29" xfId="31"/>
    <cellStyle name="Followed Hyperlink" xfId="32"/>
    <cellStyle name="注释" xfId="33"/>
    <cellStyle name="常规 6" xfId="34"/>
    <cellStyle name="60% - 强调文字颜色 2" xfId="35"/>
    <cellStyle name="强调文字颜色 3_中央国有资本经营预算表" xfId="36"/>
    <cellStyle name="标题 4" xfId="37"/>
    <cellStyle name="警告文本" xfId="38"/>
    <cellStyle name="标题" xfId="39"/>
    <cellStyle name="着色 1" xfId="40"/>
    <cellStyle name="20% - 着色 5" xfId="41"/>
    <cellStyle name="20% - 强调文字颜色 1_2019年预算简表11.29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着色 5" xfId="59"/>
    <cellStyle name="常规_2013年财政支出预算表1" xfId="60"/>
    <cellStyle name="20% - 强调文字颜色 5" xfId="61"/>
    <cellStyle name="强调文字颜色 2_中央国有资本经营预算表" xfId="62"/>
    <cellStyle name="强调文字颜色 1" xfId="63"/>
    <cellStyle name="20% - 强调文字颜色 1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20% - 着色 1" xfId="72"/>
    <cellStyle name="40% - 强调文字颜色 4" xfId="73"/>
    <cellStyle name="常规_2020年社会保险基金预算_邵东县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适中 2" xfId="81"/>
    <cellStyle name="40% - 强调文字颜色 6" xfId="82"/>
    <cellStyle name="链接单元格_2020年预算简表(曾阳)" xfId="83"/>
    <cellStyle name="60% - 强调文字颜色 6" xfId="84"/>
    <cellStyle name="20% - 强调文字颜色 4_2019年预算简表11.29" xfId="85"/>
    <cellStyle name="20% - 强调文字颜色 2 2" xfId="86"/>
    <cellStyle name="20% - 强调文字颜色 3 2" xfId="87"/>
    <cellStyle name="着色 4" xfId="88"/>
    <cellStyle name="20% - 强调文字颜色 3_2019年预算简表11.29" xfId="89"/>
    <cellStyle name="20% - 强调文字颜色 4 2" xfId="90"/>
    <cellStyle name="常规 3" xfId="91"/>
    <cellStyle name="20% - 强调文字颜色 5 2" xfId="92"/>
    <cellStyle name="20% - 强调文字颜色 6 2" xfId="93"/>
    <cellStyle name="20% - 强调文字颜色 6_2019年预算简表11.29" xfId="94"/>
    <cellStyle name="20% - 着色 4" xfId="95"/>
    <cellStyle name="20% - 着色 6" xfId="96"/>
    <cellStyle name="着色 2" xfId="97"/>
    <cellStyle name="40% - 强调文字颜色 1 2" xfId="98"/>
    <cellStyle name="注释_2020年预算简表(曾阳)" xfId="99"/>
    <cellStyle name="40% - 强调文字颜色 1_2019年预算简表11.29" xfId="100"/>
    <cellStyle name="常规 9" xfId="101"/>
    <cellStyle name="40% - 强调文字颜色 2 2" xfId="102"/>
    <cellStyle name="40% - 强调文字颜色 2_2019年预算简表11.29" xfId="103"/>
    <cellStyle name="40% - 强调文字颜色 3 2" xfId="104"/>
    <cellStyle name="40% - 强调文字颜色 3_2019年预算简表11.29" xfId="105"/>
    <cellStyle name="40% - 强调文字颜色 4_2019年预算简表11.29" xfId="106"/>
    <cellStyle name="40% - 着色 4" xfId="107"/>
    <cellStyle name="40% - 强调文字颜色 5 2" xfId="108"/>
    <cellStyle name="标题 3_2020年预算简表(曾阳)" xfId="109"/>
    <cellStyle name="40% - 强调文字颜色 5_2019年预算简表11.29" xfId="110"/>
    <cellStyle name="常规 3 2" xfId="111"/>
    <cellStyle name="40% - 强调文字颜色 6 2" xfId="112"/>
    <cellStyle name="40% - 强调文字颜色 6_2019年预算简表11.29" xfId="113"/>
    <cellStyle name="40% - 着色 1" xfId="114"/>
    <cellStyle name="40% - 着色 2" xfId="115"/>
    <cellStyle name="40% - 着色 3" xfId="116"/>
    <cellStyle name="40% - 着色 5" xfId="117"/>
    <cellStyle name="40% - 着色 6" xfId="118"/>
    <cellStyle name="60% - 强调文字颜色 1 2" xfId="119"/>
    <cellStyle name="着色 6" xfId="120"/>
    <cellStyle name="60% - 强调文字颜色 1_中央国有资本经营预算表" xfId="121"/>
    <cellStyle name="60% - 强调文字颜色 2 2" xfId="122"/>
    <cellStyle name="常规 5" xfId="123"/>
    <cellStyle name="60% - 强调文字颜色 2_中央国有资本经营预算表" xfId="124"/>
    <cellStyle name="60% - 强调文字颜色 3 2" xfId="125"/>
    <cellStyle name="60% - 强调文字颜色 3_中央国有资本经营预算表" xfId="126"/>
    <cellStyle name="60% - 强调文字颜色 4 2" xfId="127"/>
    <cellStyle name="60% - 强调文字颜色 4_中央国有资本经营预算表" xfId="128"/>
    <cellStyle name="60% - 强调文字颜色 5 2" xfId="129"/>
    <cellStyle name="好_中央国有资本经营预算表" xfId="130"/>
    <cellStyle name="60% - 强调文字颜色 5_中央国有资本经营预算表" xfId="131"/>
    <cellStyle name="60% - 强调文字颜色 6 2" xfId="132"/>
    <cellStyle name="强调文字颜色 1_中央国有资本经营预算表" xfId="133"/>
    <cellStyle name="60% - 强调文字颜色 6_中央国有资本经营预算表" xfId="134"/>
    <cellStyle name="60% - 着色 1" xfId="135"/>
    <cellStyle name="60% - 着色 3" xfId="136"/>
    <cellStyle name="60% - 着色 4" xfId="137"/>
    <cellStyle name="标题 1 2" xfId="138"/>
    <cellStyle name="60% - 着色 5" xfId="139"/>
    <cellStyle name="60% - 着色 6" xfId="140"/>
    <cellStyle name="标题 1_2020年预算简表(曾阳)" xfId="141"/>
    <cellStyle name="标题 2 2" xfId="142"/>
    <cellStyle name="标题 2_2020年预算简表(曾阳)" xfId="143"/>
    <cellStyle name="标题 3 2" xfId="144"/>
    <cellStyle name="标题 4 2" xfId="145"/>
    <cellStyle name="标题 5" xfId="146"/>
    <cellStyle name="差 2" xfId="147"/>
    <cellStyle name="差_中央国有资本经营预算表" xfId="148"/>
    <cellStyle name="常规 10" xfId="149"/>
    <cellStyle name="常规 11" xfId="150"/>
    <cellStyle name="常规 12" xfId="151"/>
    <cellStyle name="常规 13" xfId="152"/>
    <cellStyle name="常规 14" xfId="153"/>
    <cellStyle name="常规 14_2019年预算简表12.17（人大常委会附表）" xfId="154"/>
    <cellStyle name="常规 2" xfId="155"/>
    <cellStyle name="常规 3_2020年预算简表(曾阳)" xfId="156"/>
    <cellStyle name="常规 4" xfId="157"/>
    <cellStyle name="常规 7" xfId="158"/>
    <cellStyle name="常规 8" xfId="159"/>
    <cellStyle name="常规_2012年预算公开分析表（26个部门财政拨款三公经费）" xfId="160"/>
    <cellStyle name="常规_2013年财政收入预算表" xfId="161"/>
    <cellStyle name="常规_2013年财政支出预算表1_2020年预算简表(曾阳)" xfId="162"/>
    <cellStyle name="常规_2017年县级预算表（公开）" xfId="163"/>
    <cellStyle name="常规_Sheet3" xfId="164"/>
    <cellStyle name="常规_中央国有资本经营预算表" xfId="165"/>
    <cellStyle name="好 2" xfId="166"/>
    <cellStyle name="汇总 2" xfId="167"/>
    <cellStyle name="汇总_2020年预算简表(曾阳)" xfId="168"/>
    <cellStyle name="检查单元格 2" xfId="169"/>
    <cellStyle name="检查单元格_2020年预算简表(曾阳)" xfId="170"/>
    <cellStyle name="解释性文本 2" xfId="171"/>
    <cellStyle name="警告文本 2" xfId="172"/>
    <cellStyle name="链接单元格 2" xfId="173"/>
    <cellStyle name="强调文字颜色 1 2" xfId="174"/>
    <cellStyle name="强调文字颜色 2 2" xfId="175"/>
    <cellStyle name="强调文字颜色 3 2" xfId="176"/>
    <cellStyle name="强调文字颜色 4 2" xfId="177"/>
    <cellStyle name="强调文字颜色 4_中央国有资本经营预算表" xfId="178"/>
    <cellStyle name="强调文字颜色 5 2" xfId="179"/>
    <cellStyle name="强调文字颜色 5_中央国有资本经营预算表" xfId="180"/>
    <cellStyle name="强调文字颜色 6 2" xfId="181"/>
    <cellStyle name="强调文字颜色 6_中央国有资本经营预算表" xfId="182"/>
    <cellStyle name="适中_中央国有资本经营预算表" xfId="183"/>
    <cellStyle name="输出_2020年预算简表(曾阳)" xfId="184"/>
    <cellStyle name="输入 2" xfId="185"/>
    <cellStyle name="输入_2020年预算简表(曾阳)" xfId="186"/>
    <cellStyle name="注释 2" xfId="187"/>
    <cellStyle name="着色 3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6"/>
  <sheetViews>
    <sheetView workbookViewId="0" topLeftCell="A1">
      <pane xSplit="1" ySplit="4" topLeftCell="B41" activePane="bottomRight" state="frozen"/>
      <selection pane="bottomRight" activeCell="B50" sqref="B50"/>
    </sheetView>
  </sheetViews>
  <sheetFormatPr defaultColWidth="30.875" defaultRowHeight="14.25"/>
  <cols>
    <col min="1" max="1" width="25.125" style="250" customWidth="1"/>
    <col min="2" max="4" width="13.625" style="250" customWidth="1"/>
    <col min="5" max="5" width="13.625" style="251" customWidth="1"/>
    <col min="6" max="6" width="8.50390625" style="250" customWidth="1"/>
    <col min="7" max="7" width="7.875" style="250" customWidth="1"/>
    <col min="8" max="32" width="8.25390625" style="250" customWidth="1"/>
    <col min="33" max="224" width="30.875" style="250" customWidth="1"/>
    <col min="225" max="255" width="8.25390625" style="250" customWidth="1"/>
    <col min="256" max="256" width="30.875" style="250" customWidth="1"/>
  </cols>
  <sheetData>
    <row r="1" ht="15">
      <c r="A1" s="252"/>
    </row>
    <row r="2" spans="1:5" ht="36" customHeight="1">
      <c r="A2" s="253" t="s">
        <v>0</v>
      </c>
      <c r="B2" s="253"/>
      <c r="C2" s="253"/>
      <c r="D2" s="253"/>
      <c r="E2" s="253"/>
    </row>
    <row r="3" spans="1:5" ht="22.5" customHeight="1">
      <c r="A3" s="254"/>
      <c r="B3" s="255"/>
      <c r="C3" s="256"/>
      <c r="D3" s="252"/>
      <c r="E3" s="257" t="s">
        <v>1</v>
      </c>
    </row>
    <row r="4" spans="1:5" ht="22.5" customHeight="1">
      <c r="A4" s="258" t="s">
        <v>2</v>
      </c>
      <c r="B4" s="259" t="s">
        <v>3</v>
      </c>
      <c r="C4" s="259" t="s">
        <v>4</v>
      </c>
      <c r="D4" s="259" t="s">
        <v>5</v>
      </c>
      <c r="E4" s="260" t="s">
        <v>6</v>
      </c>
    </row>
    <row r="5" spans="1:5" ht="22.5" customHeight="1">
      <c r="A5" s="261" t="s">
        <v>7</v>
      </c>
      <c r="B5" s="262">
        <f>SUM(B6,B20)</f>
        <v>160543</v>
      </c>
      <c r="C5" s="262">
        <f>SUM(C6,C20)</f>
        <v>187692</v>
      </c>
      <c r="D5" s="262">
        <f aca="true" t="shared" si="0" ref="D5:D35">C5-B5</f>
        <v>27149</v>
      </c>
      <c r="E5" s="263">
        <f>D5/B5*100</f>
        <v>16.910734195822926</v>
      </c>
    </row>
    <row r="6" spans="1:5" ht="22.5" customHeight="1">
      <c r="A6" s="264" t="s">
        <v>8</v>
      </c>
      <c r="B6" s="265">
        <f>SUM(B7,B8:B9,B10,B11:B19)</f>
        <v>108543</v>
      </c>
      <c r="C6" s="265">
        <f>SUM(C7,C8:C9,C10,C11:C19)</f>
        <v>135192</v>
      </c>
      <c r="D6" s="265">
        <f t="shared" si="0"/>
        <v>26649</v>
      </c>
      <c r="E6" s="266">
        <f>D6/B6*100</f>
        <v>24.551560211160552</v>
      </c>
    </row>
    <row r="7" spans="1:5" ht="22.5" customHeight="1">
      <c r="A7" s="267" t="s">
        <v>9</v>
      </c>
      <c r="B7" s="265">
        <v>45960</v>
      </c>
      <c r="C7" s="265">
        <v>48025</v>
      </c>
      <c r="D7" s="265">
        <f t="shared" si="0"/>
        <v>2065</v>
      </c>
      <c r="E7" s="266">
        <f>D7/B7*100</f>
        <v>4.493037423846824</v>
      </c>
    </row>
    <row r="8" spans="1:5" ht="22.5" customHeight="1">
      <c r="A8" s="267" t="s">
        <v>10</v>
      </c>
      <c r="B8" s="265"/>
      <c r="C8" s="265"/>
      <c r="D8" s="265">
        <f t="shared" si="0"/>
        <v>0</v>
      </c>
      <c r="E8" s="266"/>
    </row>
    <row r="9" spans="1:5" ht="22.5" customHeight="1">
      <c r="A9" s="267" t="s">
        <v>11</v>
      </c>
      <c r="B9" s="265">
        <v>9840</v>
      </c>
      <c r="C9" s="265">
        <v>11112</v>
      </c>
      <c r="D9" s="265">
        <f t="shared" si="0"/>
        <v>1272</v>
      </c>
      <c r="E9" s="266">
        <f aca="true" t="shared" si="1" ref="E9:E35">D9/B9*100</f>
        <v>12.926829268292684</v>
      </c>
    </row>
    <row r="10" spans="1:5" ht="22.5" customHeight="1">
      <c r="A10" s="267" t="s">
        <v>12</v>
      </c>
      <c r="B10" s="265">
        <v>3373</v>
      </c>
      <c r="C10" s="265">
        <v>3660</v>
      </c>
      <c r="D10" s="265">
        <f t="shared" si="0"/>
        <v>287</v>
      </c>
      <c r="E10" s="266">
        <f t="shared" si="1"/>
        <v>8.50874592351023</v>
      </c>
    </row>
    <row r="11" spans="1:5" ht="22.5" customHeight="1">
      <c r="A11" s="267" t="s">
        <v>13</v>
      </c>
      <c r="B11" s="265">
        <v>978</v>
      </c>
      <c r="C11" s="265">
        <v>1130</v>
      </c>
      <c r="D11" s="265">
        <f t="shared" si="0"/>
        <v>152</v>
      </c>
      <c r="E11" s="266">
        <f t="shared" si="1"/>
        <v>15.541922290388548</v>
      </c>
    </row>
    <row r="12" spans="1:5" ht="22.5" customHeight="1">
      <c r="A12" s="267" t="s">
        <v>14</v>
      </c>
      <c r="B12" s="265">
        <v>5747</v>
      </c>
      <c r="C12" s="265">
        <v>7730</v>
      </c>
      <c r="D12" s="265">
        <f t="shared" si="0"/>
        <v>1983</v>
      </c>
      <c r="E12" s="266">
        <f t="shared" si="1"/>
        <v>34.504959109100405</v>
      </c>
    </row>
    <row r="13" spans="1:5" ht="22.5" customHeight="1">
      <c r="A13" s="267" t="s">
        <v>15</v>
      </c>
      <c r="B13" s="265">
        <v>2826</v>
      </c>
      <c r="C13" s="265">
        <v>4500</v>
      </c>
      <c r="D13" s="265">
        <f t="shared" si="0"/>
        <v>1674</v>
      </c>
      <c r="E13" s="266">
        <f t="shared" si="1"/>
        <v>59.23566878980891</v>
      </c>
    </row>
    <row r="14" spans="1:5" ht="22.5" customHeight="1">
      <c r="A14" s="267" t="s">
        <v>16</v>
      </c>
      <c r="B14" s="265">
        <v>1562</v>
      </c>
      <c r="C14" s="265">
        <v>2300</v>
      </c>
      <c r="D14" s="265">
        <f t="shared" si="0"/>
        <v>738</v>
      </c>
      <c r="E14" s="266">
        <f t="shared" si="1"/>
        <v>47.247119078104994</v>
      </c>
    </row>
    <row r="15" spans="1:5" ht="22.5" customHeight="1">
      <c r="A15" s="267" t="s">
        <v>17</v>
      </c>
      <c r="B15" s="265">
        <v>1068</v>
      </c>
      <c r="C15" s="265">
        <v>1530</v>
      </c>
      <c r="D15" s="265">
        <f t="shared" si="0"/>
        <v>462</v>
      </c>
      <c r="E15" s="266">
        <f t="shared" si="1"/>
        <v>43.258426966292134</v>
      </c>
    </row>
    <row r="16" spans="1:5" ht="22.5" customHeight="1">
      <c r="A16" s="267" t="s">
        <v>18</v>
      </c>
      <c r="B16" s="265">
        <v>15266</v>
      </c>
      <c r="C16" s="265">
        <v>21229</v>
      </c>
      <c r="D16" s="265">
        <f t="shared" si="0"/>
        <v>5963</v>
      </c>
      <c r="E16" s="266">
        <f t="shared" si="1"/>
        <v>39.060657670640644</v>
      </c>
    </row>
    <row r="17" spans="1:5" ht="22.5" customHeight="1">
      <c r="A17" s="267" t="s">
        <v>19</v>
      </c>
      <c r="B17" s="265">
        <v>2923</v>
      </c>
      <c r="C17" s="265">
        <v>3840</v>
      </c>
      <c r="D17" s="265">
        <f t="shared" si="0"/>
        <v>917</v>
      </c>
      <c r="E17" s="266">
        <f t="shared" si="1"/>
        <v>31.371878207321245</v>
      </c>
    </row>
    <row r="18" spans="1:5" ht="22.5" customHeight="1">
      <c r="A18" s="267" t="s">
        <v>20</v>
      </c>
      <c r="B18" s="265">
        <v>6000</v>
      </c>
      <c r="C18" s="265">
        <v>9600</v>
      </c>
      <c r="D18" s="265">
        <f t="shared" si="0"/>
        <v>3600</v>
      </c>
      <c r="E18" s="266">
        <f t="shared" si="1"/>
        <v>60</v>
      </c>
    </row>
    <row r="19" spans="1:5" ht="22.5" customHeight="1">
      <c r="A19" s="267" t="s">
        <v>21</v>
      </c>
      <c r="B19" s="265">
        <v>13000</v>
      </c>
      <c r="C19" s="265">
        <v>20536</v>
      </c>
      <c r="D19" s="265">
        <f t="shared" si="0"/>
        <v>7536</v>
      </c>
      <c r="E19" s="266">
        <f t="shared" si="1"/>
        <v>57.969230769230776</v>
      </c>
    </row>
    <row r="20" spans="1:5" ht="22.5" customHeight="1">
      <c r="A20" s="264" t="s">
        <v>22</v>
      </c>
      <c r="B20" s="265">
        <f>SUM(B21:B25)</f>
        <v>52000</v>
      </c>
      <c r="C20" s="265">
        <f>SUM(C21:C25)</f>
        <v>52500</v>
      </c>
      <c r="D20" s="265">
        <f t="shared" si="0"/>
        <v>500</v>
      </c>
      <c r="E20" s="266">
        <f t="shared" si="1"/>
        <v>0.9615384615384616</v>
      </c>
    </row>
    <row r="21" spans="1:5" ht="22.5" customHeight="1">
      <c r="A21" s="267" t="s">
        <v>23</v>
      </c>
      <c r="B21" s="265">
        <v>9200</v>
      </c>
      <c r="C21" s="265">
        <v>8000</v>
      </c>
      <c r="D21" s="265">
        <f t="shared" si="0"/>
        <v>-1200</v>
      </c>
      <c r="E21" s="266">
        <f t="shared" si="1"/>
        <v>-13.043478260869565</v>
      </c>
    </row>
    <row r="22" spans="1:5" ht="22.5" customHeight="1">
      <c r="A22" s="267" t="s">
        <v>24</v>
      </c>
      <c r="B22" s="265">
        <v>8700</v>
      </c>
      <c r="C22" s="265">
        <v>10600</v>
      </c>
      <c r="D22" s="265">
        <f t="shared" si="0"/>
        <v>1900</v>
      </c>
      <c r="E22" s="266">
        <f t="shared" si="1"/>
        <v>21.839080459770116</v>
      </c>
    </row>
    <row r="23" spans="1:5" ht="22.5" customHeight="1">
      <c r="A23" s="267" t="s">
        <v>25</v>
      </c>
      <c r="B23" s="265">
        <v>8200</v>
      </c>
      <c r="C23" s="265">
        <v>28775</v>
      </c>
      <c r="D23" s="265">
        <f t="shared" si="0"/>
        <v>20575</v>
      </c>
      <c r="E23" s="266">
        <f t="shared" si="1"/>
        <v>250.91463414634148</v>
      </c>
    </row>
    <row r="24" spans="1:5" ht="22.5" customHeight="1">
      <c r="A24" s="267" t="s">
        <v>26</v>
      </c>
      <c r="B24" s="265">
        <v>21580</v>
      </c>
      <c r="C24" s="265">
        <v>1375</v>
      </c>
      <c r="D24" s="265">
        <f t="shared" si="0"/>
        <v>-20205</v>
      </c>
      <c r="E24" s="266">
        <f t="shared" si="1"/>
        <v>-93.62835959221502</v>
      </c>
    </row>
    <row r="25" spans="1:5" ht="22.5" customHeight="1">
      <c r="A25" s="267" t="s">
        <v>27</v>
      </c>
      <c r="B25" s="265">
        <v>4320</v>
      </c>
      <c r="C25" s="265">
        <v>3750</v>
      </c>
      <c r="D25" s="265">
        <f t="shared" si="0"/>
        <v>-570</v>
      </c>
      <c r="E25" s="266">
        <f t="shared" si="1"/>
        <v>-13.194444444444445</v>
      </c>
    </row>
    <row r="26" spans="1:5" ht="22.5" customHeight="1">
      <c r="A26" s="268" t="s">
        <v>28</v>
      </c>
      <c r="B26" s="265">
        <f>SUM(B27:B30,B31,B32:B33)</f>
        <v>21765</v>
      </c>
      <c r="C26" s="265">
        <f>SUM(C27:C30,C31,C32:C33)</f>
        <v>23369</v>
      </c>
      <c r="D26" s="265">
        <f t="shared" si="0"/>
        <v>1604</v>
      </c>
      <c r="E26" s="266">
        <f t="shared" si="1"/>
        <v>7.369630140133242</v>
      </c>
    </row>
    <row r="27" spans="1:5" ht="21.75" customHeight="1" hidden="1">
      <c r="A27" s="269" t="s">
        <v>29</v>
      </c>
      <c r="B27" s="265">
        <f>INT(B7/0.375*0.125)</f>
        <v>15320</v>
      </c>
      <c r="C27" s="265">
        <f>INT(C7/0.375*0.125)</f>
        <v>16008</v>
      </c>
      <c r="D27" s="265">
        <f t="shared" si="0"/>
        <v>688</v>
      </c>
      <c r="E27" s="266">
        <f t="shared" si="1"/>
        <v>4.490861618798955</v>
      </c>
    </row>
    <row r="28" spans="1:5" ht="21.75" customHeight="1" hidden="1">
      <c r="A28" s="269" t="s">
        <v>30</v>
      </c>
      <c r="B28" s="265"/>
      <c r="C28" s="265"/>
      <c r="D28" s="265">
        <f t="shared" si="0"/>
        <v>0</v>
      </c>
      <c r="E28" s="266" t="e">
        <f t="shared" si="1"/>
        <v>#DIV/0!</v>
      </c>
    </row>
    <row r="29" spans="1:5" ht="21.75" customHeight="1" hidden="1">
      <c r="A29" s="269" t="s">
        <v>31</v>
      </c>
      <c r="B29" s="265"/>
      <c r="C29" s="265"/>
      <c r="D29" s="265">
        <f t="shared" si="0"/>
        <v>0</v>
      </c>
      <c r="E29" s="266" t="e">
        <f t="shared" si="1"/>
        <v>#DIV/0!</v>
      </c>
    </row>
    <row r="30" spans="1:5" ht="21.75" customHeight="1" hidden="1">
      <c r="A30" s="269" t="s">
        <v>32</v>
      </c>
      <c r="B30" s="265">
        <f>INT(B9/0.28*0.12)</f>
        <v>4217</v>
      </c>
      <c r="C30" s="265">
        <f>INT(C9/0.28*0.12)</f>
        <v>4762</v>
      </c>
      <c r="D30" s="265">
        <f t="shared" si="0"/>
        <v>545</v>
      </c>
      <c r="E30" s="266">
        <f t="shared" si="1"/>
        <v>12.923879535214608</v>
      </c>
    </row>
    <row r="31" spans="1:5" ht="21.75" customHeight="1" hidden="1">
      <c r="A31" s="269" t="s">
        <v>33</v>
      </c>
      <c r="B31" s="265">
        <f>INT(B10/0.28*0.12)</f>
        <v>1445</v>
      </c>
      <c r="C31" s="265">
        <f>INT(C10/0.28*0.12)</f>
        <v>1568</v>
      </c>
      <c r="D31" s="265">
        <f t="shared" si="0"/>
        <v>123</v>
      </c>
      <c r="E31" s="266">
        <f t="shared" si="1"/>
        <v>8.512110726643598</v>
      </c>
    </row>
    <row r="32" spans="1:5" ht="21.75" customHeight="1" hidden="1">
      <c r="A32" s="269" t="s">
        <v>34</v>
      </c>
      <c r="B32" s="265">
        <f>INT(B11/0.75*0.25)</f>
        <v>326</v>
      </c>
      <c r="C32" s="265">
        <f>INT(C11/0.75*0.25)</f>
        <v>376</v>
      </c>
      <c r="D32" s="265">
        <f t="shared" si="0"/>
        <v>50</v>
      </c>
      <c r="E32" s="266">
        <f t="shared" si="1"/>
        <v>15.337423312883436</v>
      </c>
    </row>
    <row r="33" spans="1:5" ht="21.75" customHeight="1" hidden="1">
      <c r="A33" s="269" t="s">
        <v>35</v>
      </c>
      <c r="B33" s="265">
        <f>INT(B15/0.7*0.3)</f>
        <v>457</v>
      </c>
      <c r="C33" s="265">
        <f>INT(C15/0.7*0.3)</f>
        <v>655</v>
      </c>
      <c r="D33" s="265">
        <f t="shared" si="0"/>
        <v>198</v>
      </c>
      <c r="E33" s="266">
        <f t="shared" si="1"/>
        <v>43.32603938730853</v>
      </c>
    </row>
    <row r="34" spans="1:5" ht="22.5" customHeight="1">
      <c r="A34" s="268" t="s">
        <v>36</v>
      </c>
      <c r="B34" s="265">
        <f>SUM(B35:B39,B40)</f>
        <v>89692</v>
      </c>
      <c r="C34" s="265">
        <f>SUM(C35:C39,C40)</f>
        <v>95786</v>
      </c>
      <c r="D34" s="265">
        <f t="shared" si="0"/>
        <v>6094</v>
      </c>
      <c r="E34" s="266">
        <f t="shared" si="1"/>
        <v>6.794362930919146</v>
      </c>
    </row>
    <row r="35" spans="1:5" ht="21.75" customHeight="1" hidden="1">
      <c r="A35" s="269" t="s">
        <v>37</v>
      </c>
      <c r="B35" s="265">
        <f>INT(B7/0.375*0.5)</f>
        <v>61280</v>
      </c>
      <c r="C35" s="265">
        <f>INT(C7/0.375*0.5)</f>
        <v>64033</v>
      </c>
      <c r="D35" s="265">
        <f t="shared" si="0"/>
        <v>2753</v>
      </c>
      <c r="E35" s="266">
        <f t="shared" si="1"/>
        <v>4.492493472584856</v>
      </c>
    </row>
    <row r="36" spans="1:5" ht="21.75" customHeight="1" hidden="1">
      <c r="A36" s="269" t="s">
        <v>38</v>
      </c>
      <c r="B36" s="265"/>
      <c r="C36" s="265"/>
      <c r="D36" s="265"/>
      <c r="E36" s="266"/>
    </row>
    <row r="37" spans="1:5" ht="21.75" customHeight="1" hidden="1">
      <c r="A37" s="269" t="s">
        <v>39</v>
      </c>
      <c r="B37" s="265"/>
      <c r="C37" s="265"/>
      <c r="D37" s="265"/>
      <c r="E37" s="266"/>
    </row>
    <row r="38" spans="1:5" ht="21.75" customHeight="1" hidden="1">
      <c r="A38" s="269" t="s">
        <v>40</v>
      </c>
      <c r="B38" s="265">
        <v>100</v>
      </c>
      <c r="C38" s="265">
        <v>100</v>
      </c>
      <c r="D38" s="265">
        <f aca="true" t="shared" si="2" ref="D38:D43">C38-B38</f>
        <v>0</v>
      </c>
      <c r="E38" s="266">
        <f>D38/B38*100</f>
        <v>0</v>
      </c>
    </row>
    <row r="39" spans="1:5" ht="21.75" customHeight="1" hidden="1">
      <c r="A39" s="269" t="s">
        <v>41</v>
      </c>
      <c r="B39" s="265">
        <f>INT(B9/0.28*0.6)</f>
        <v>21085</v>
      </c>
      <c r="C39" s="265">
        <f>INT(C9/0.28*0.6)</f>
        <v>23811</v>
      </c>
      <c r="D39" s="265">
        <f t="shared" si="2"/>
        <v>2726</v>
      </c>
      <c r="E39" s="266">
        <f>D39/B39*100</f>
        <v>12.928622243300925</v>
      </c>
    </row>
    <row r="40" spans="1:5" ht="21.75" customHeight="1" hidden="1">
      <c r="A40" s="269" t="s">
        <v>42</v>
      </c>
      <c r="B40" s="265">
        <f>INT(B10/0.28*0.6)</f>
        <v>7227</v>
      </c>
      <c r="C40" s="265">
        <f>INT(C10/0.28*0.6)</f>
        <v>7842</v>
      </c>
      <c r="D40" s="265">
        <f t="shared" si="2"/>
        <v>615</v>
      </c>
      <c r="E40" s="266">
        <f>D40/B40*100</f>
        <v>8.50975508509755</v>
      </c>
    </row>
    <row r="41" spans="1:5" ht="25.5" customHeight="1">
      <c r="A41" s="268" t="s">
        <v>43</v>
      </c>
      <c r="B41" s="265">
        <f>SUM(B5,B26,B34)</f>
        <v>272000</v>
      </c>
      <c r="C41" s="265">
        <f>SUM(C5,C26,C34)</f>
        <v>306847</v>
      </c>
      <c r="D41" s="265">
        <f t="shared" si="2"/>
        <v>34847</v>
      </c>
      <c r="E41" s="266">
        <f>D41/B41*100</f>
        <v>12.811397058823529</v>
      </c>
    </row>
    <row r="42" spans="1:5" ht="25.5" customHeight="1">
      <c r="A42" s="270" t="s">
        <v>44</v>
      </c>
      <c r="B42" s="265">
        <f>SUM(B20)-6000</f>
        <v>46000</v>
      </c>
      <c r="C42" s="265">
        <f>SUM(C20)-6500</f>
        <v>46000</v>
      </c>
      <c r="D42" s="265">
        <f t="shared" si="2"/>
        <v>0</v>
      </c>
      <c r="E42" s="266">
        <f>D42/(B42)*100</f>
        <v>0</v>
      </c>
    </row>
    <row r="43" spans="1:5" ht="25.5" customHeight="1">
      <c r="A43" s="270" t="s">
        <v>45</v>
      </c>
      <c r="B43" s="265">
        <f>B6+B26+B34+6000</f>
        <v>226000</v>
      </c>
      <c r="C43" s="265">
        <f>C6+C26+C34+6500</f>
        <v>260847</v>
      </c>
      <c r="D43" s="265">
        <f t="shared" si="2"/>
        <v>34847</v>
      </c>
      <c r="E43" s="266">
        <f>D43/B43*100</f>
        <v>15.419026548672566</v>
      </c>
    </row>
    <row r="44" spans="2:3" ht="15">
      <c r="B44" s="271"/>
      <c r="C44" s="271"/>
    </row>
    <row r="45" spans="2:5" ht="15">
      <c r="B45" s="271"/>
      <c r="C45" s="271"/>
      <c r="D45" s="271"/>
      <c r="E45" s="271"/>
    </row>
    <row r="46" spans="2:5" ht="15">
      <c r="B46" s="271"/>
      <c r="C46" s="271"/>
      <c r="D46" s="271"/>
      <c r="E46" s="271"/>
    </row>
    <row r="48" ht="14.25" customHeight="1"/>
    <row r="52" ht="19.5" customHeight="1"/>
    <row r="53" ht="19.5" customHeight="1"/>
    <row r="55" ht="15.75" customHeight="1"/>
    <row r="56" ht="21.75" customHeight="1"/>
    <row r="63" ht="18.75" customHeight="1"/>
    <row r="64" ht="18" customHeight="1"/>
    <row r="65" ht="18" customHeight="1"/>
  </sheetData>
  <sheetProtection/>
  <mergeCells count="1">
    <mergeCell ref="A2:E2"/>
  </mergeCells>
  <printOptions horizontalCentered="1"/>
  <pageMargins left="0.5905511811023623" right="0.5905511811023623" top="0.7874015748031497" bottom="0.7874015748031497" header="0.5118110236220472" footer="0.3937007874015748"/>
  <pageSetup firstPageNumber="20" useFirstPageNumber="1" horizontalDpi="600" verticalDpi="600" orientation="portrait" paperSize="9"/>
  <headerFooter alignWithMargins="0">
    <oddHeader>&amp;R附表1-2</oddHeader>
    <oddFooter>&amp;C&amp;"Times New Roman,常规"&amp;10&amp;P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D19"/>
  <sheetViews>
    <sheetView workbookViewId="0" topLeftCell="A1">
      <selection activeCell="A1" sqref="A1:D1"/>
    </sheetView>
  </sheetViews>
  <sheetFormatPr defaultColWidth="9.00390625" defaultRowHeight="14.25"/>
  <cols>
    <col min="1" max="1" width="40.375" style="0" customWidth="1"/>
    <col min="2" max="2" width="23.875" style="0" customWidth="1"/>
    <col min="3" max="3" width="27.25390625" style="0" customWidth="1"/>
    <col min="4" max="4" width="35.00390625" style="0" customWidth="1"/>
  </cols>
  <sheetData>
    <row r="1" spans="1:4" ht="22.5">
      <c r="A1" s="101" t="s">
        <v>1414</v>
      </c>
      <c r="B1" s="101"/>
      <c r="C1" s="101"/>
      <c r="D1" s="101"/>
    </row>
    <row r="2" spans="1:4" ht="15">
      <c r="A2" s="102"/>
      <c r="B2" s="103"/>
      <c r="C2" s="103"/>
      <c r="D2" s="104" t="s">
        <v>1</v>
      </c>
    </row>
    <row r="3" spans="1:4" ht="15">
      <c r="A3" s="105" t="s">
        <v>91</v>
      </c>
      <c r="B3" s="106"/>
      <c r="C3" s="105" t="s">
        <v>92</v>
      </c>
      <c r="D3" s="107"/>
    </row>
    <row r="4" spans="1:4" ht="15">
      <c r="A4" s="108" t="s">
        <v>1385</v>
      </c>
      <c r="B4" s="108" t="s">
        <v>94</v>
      </c>
      <c r="C4" s="108" t="s">
        <v>1385</v>
      </c>
      <c r="D4" s="108" t="s">
        <v>94</v>
      </c>
    </row>
    <row r="5" spans="1:4" ht="15">
      <c r="A5" s="109" t="s">
        <v>1386</v>
      </c>
      <c r="B5" s="110">
        <v>200000</v>
      </c>
      <c r="C5" s="109" t="s">
        <v>1387</v>
      </c>
      <c r="D5" s="110">
        <f>SUM(D6:D9)</f>
        <v>134694</v>
      </c>
    </row>
    <row r="6" spans="1:4" ht="15">
      <c r="A6" s="109" t="s">
        <v>1388</v>
      </c>
      <c r="B6" s="110">
        <v>1000</v>
      </c>
      <c r="C6" s="109" t="s">
        <v>1389</v>
      </c>
      <c r="D6" s="110">
        <v>134494</v>
      </c>
    </row>
    <row r="7" spans="1:4" ht="15">
      <c r="A7" s="109" t="s">
        <v>1390</v>
      </c>
      <c r="B7" s="110">
        <v>1500</v>
      </c>
      <c r="C7" s="109" t="s">
        <v>1391</v>
      </c>
      <c r="D7" s="110"/>
    </row>
    <row r="8" spans="1:4" ht="15">
      <c r="A8" s="109" t="s">
        <v>1392</v>
      </c>
      <c r="B8" s="110"/>
      <c r="C8" s="109" t="s">
        <v>1393</v>
      </c>
      <c r="D8" s="110">
        <v>200</v>
      </c>
    </row>
    <row r="9" spans="1:4" ht="15">
      <c r="A9" s="109"/>
      <c r="B9" s="110"/>
      <c r="C9" s="109" t="s">
        <v>1394</v>
      </c>
      <c r="D9" s="110"/>
    </row>
    <row r="10" spans="1:4" ht="15">
      <c r="A10" s="111"/>
      <c r="B10" s="110"/>
      <c r="C10" s="112" t="s">
        <v>1395</v>
      </c>
      <c r="D10" s="110">
        <f>SUM(D11)</f>
        <v>0</v>
      </c>
    </row>
    <row r="11" spans="1:4" ht="15">
      <c r="A11" s="111"/>
      <c r="B11" s="110"/>
      <c r="C11" s="113" t="s">
        <v>1396</v>
      </c>
      <c r="D11" s="110"/>
    </row>
    <row r="12" spans="1:4" ht="15">
      <c r="A12" s="114" t="s">
        <v>1397</v>
      </c>
      <c r="B12" s="110">
        <f>SUM(B5:B11)</f>
        <v>202500</v>
      </c>
      <c r="C12" s="114" t="s">
        <v>1398</v>
      </c>
      <c r="D12" s="110">
        <f>SUM(D5,D10)</f>
        <v>134694</v>
      </c>
    </row>
    <row r="13" spans="1:4" ht="15">
      <c r="A13" s="115" t="s">
        <v>1399</v>
      </c>
      <c r="B13" s="110"/>
      <c r="C13" s="115" t="s">
        <v>1400</v>
      </c>
      <c r="D13" s="110"/>
    </row>
    <row r="14" spans="1:4" ht="15">
      <c r="A14" s="110" t="s">
        <v>1401</v>
      </c>
      <c r="B14" s="110"/>
      <c r="C14" s="110" t="s">
        <v>1402</v>
      </c>
      <c r="D14" s="110">
        <v>200</v>
      </c>
    </row>
    <row r="15" spans="1:4" ht="15">
      <c r="A15" s="110" t="s">
        <v>1403</v>
      </c>
      <c r="B15" s="110"/>
      <c r="C15" s="110" t="s">
        <v>1404</v>
      </c>
      <c r="D15" s="110"/>
    </row>
    <row r="16" spans="1:4" ht="15">
      <c r="A16" s="110" t="s">
        <v>1405</v>
      </c>
      <c r="B16" s="110"/>
      <c r="C16" s="110" t="s">
        <v>1406</v>
      </c>
      <c r="D16" s="110">
        <v>200</v>
      </c>
    </row>
    <row r="17" spans="1:4" ht="15">
      <c r="A17" s="110" t="s">
        <v>1407</v>
      </c>
      <c r="B17" s="110"/>
      <c r="C17" s="110" t="s">
        <v>1408</v>
      </c>
      <c r="D17" s="110">
        <v>67606</v>
      </c>
    </row>
    <row r="18" spans="1:4" ht="15">
      <c r="A18" s="110" t="s">
        <v>1409</v>
      </c>
      <c r="B18" s="110"/>
      <c r="C18" s="110" t="s">
        <v>1410</v>
      </c>
      <c r="D18" s="110"/>
    </row>
    <row r="19" spans="1:4" ht="15">
      <c r="A19" s="114" t="s">
        <v>142</v>
      </c>
      <c r="B19" s="110">
        <f>SUM(B12,B14,B17,B18)</f>
        <v>202500</v>
      </c>
      <c r="C19" s="114" t="s">
        <v>143</v>
      </c>
      <c r="D19" s="110">
        <f>SUM(D12,D14,D17,D18)</f>
        <v>202500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6"/>
  <sheetViews>
    <sheetView workbookViewId="0" topLeftCell="A1">
      <selection activeCell="G24" sqref="G24"/>
    </sheetView>
  </sheetViews>
  <sheetFormatPr defaultColWidth="8.25390625" defaultRowHeight="14.25"/>
  <cols>
    <col min="1" max="1" width="8.25390625" style="86" customWidth="1"/>
    <col min="2" max="2" width="11.00390625" style="86" customWidth="1"/>
    <col min="3" max="3" width="25.75390625" style="86" customWidth="1"/>
    <col min="4" max="4" width="8.25390625" style="86" customWidth="1"/>
    <col min="5" max="5" width="21.75390625" style="86" customWidth="1"/>
    <col min="6" max="16384" width="8.25390625" style="86" customWidth="1"/>
  </cols>
  <sheetData>
    <row r="1" spans="1:5" ht="51" customHeight="1">
      <c r="A1" s="87" t="s">
        <v>1415</v>
      </c>
      <c r="B1" s="87"/>
      <c r="C1" s="87"/>
      <c r="D1" s="87"/>
      <c r="E1" s="87"/>
    </row>
    <row r="2" spans="1:5" ht="39.75" customHeight="1">
      <c r="A2" s="88"/>
      <c r="B2" s="88"/>
      <c r="C2" s="89"/>
      <c r="D2" s="90"/>
      <c r="E2" s="91" t="s">
        <v>1</v>
      </c>
    </row>
    <row r="3" spans="1:5" ht="39.75" customHeight="1">
      <c r="A3" s="92" t="s">
        <v>145</v>
      </c>
      <c r="B3" s="93" t="s">
        <v>146</v>
      </c>
      <c r="C3" s="92" t="s">
        <v>147</v>
      </c>
      <c r="D3" s="92" t="s">
        <v>1416</v>
      </c>
      <c r="E3" s="92" t="s">
        <v>150</v>
      </c>
    </row>
    <row r="4" spans="1:5" ht="39.75" customHeight="1">
      <c r="A4" s="92">
        <v>1</v>
      </c>
      <c r="B4" s="92">
        <v>21208</v>
      </c>
      <c r="C4" s="94" t="s">
        <v>1417</v>
      </c>
      <c r="D4" s="92">
        <v>134494</v>
      </c>
      <c r="E4" s="95" t="s">
        <v>1418</v>
      </c>
    </row>
    <row r="5" spans="1:5" ht="39.75" customHeight="1">
      <c r="A5" s="92">
        <v>2</v>
      </c>
      <c r="B5" s="92">
        <v>21211</v>
      </c>
      <c r="C5" s="94" t="s">
        <v>1419</v>
      </c>
      <c r="D5" s="92">
        <v>200</v>
      </c>
      <c r="E5" s="94"/>
    </row>
    <row r="6" spans="1:5" ht="39.75" customHeight="1">
      <c r="A6" s="96" t="s">
        <v>89</v>
      </c>
      <c r="B6" s="97"/>
      <c r="C6" s="98"/>
      <c r="D6" s="99">
        <f>SUM(D4:D5)</f>
        <v>134694</v>
      </c>
      <c r="E6" s="100"/>
    </row>
    <row r="7" ht="15.75" customHeight="1"/>
  </sheetData>
  <sheetProtection/>
  <mergeCells count="2">
    <mergeCell ref="A1:E1"/>
    <mergeCell ref="A6:C6"/>
  </mergeCells>
  <printOptions horizontalCentered="1"/>
  <pageMargins left="0.7480314960629921" right="0.7480314960629921" top="0.9842519685039371" bottom="0.9842519685039371" header="0.5118110236220472" footer="0.5118110236220472"/>
  <pageSetup firstPageNumber="29" useFirstPageNumber="1" horizontalDpi="600" verticalDpi="600" orientation="portrait" paperSize="9"/>
  <headerFooter alignWithMargins="0">
    <oddHeader>&amp;R附表6</oddHeader>
    <oddFooter>&amp;C&amp;"Times New Roman,常规"&amp;10&amp;P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I20"/>
  <sheetViews>
    <sheetView workbookViewId="0" topLeftCell="A1">
      <selection activeCell="I2" sqref="I2"/>
    </sheetView>
  </sheetViews>
  <sheetFormatPr defaultColWidth="9.00390625" defaultRowHeight="14.25"/>
  <cols>
    <col min="1" max="9" width="15.625" style="0" customWidth="1"/>
  </cols>
  <sheetData>
    <row r="1" spans="1:9" ht="19.5" customHeight="1">
      <c r="A1" s="69" t="s">
        <v>1420</v>
      </c>
      <c r="B1" s="69"/>
      <c r="C1" s="69"/>
      <c r="D1" s="70"/>
      <c r="E1" s="69"/>
      <c r="F1" s="69"/>
      <c r="G1" s="69"/>
      <c r="H1" s="69"/>
      <c r="I1" s="69"/>
    </row>
    <row r="2" spans="1:9" ht="19.5" customHeight="1">
      <c r="A2" s="71"/>
      <c r="B2" s="72"/>
      <c r="C2" s="73"/>
      <c r="D2" s="74"/>
      <c r="E2" s="72"/>
      <c r="F2" s="72"/>
      <c r="G2" s="72"/>
      <c r="H2" s="72"/>
      <c r="I2" s="83" t="s">
        <v>1357</v>
      </c>
    </row>
    <row r="3" spans="1:9" ht="35.25" customHeight="1">
      <c r="A3" s="75" t="s">
        <v>1421</v>
      </c>
      <c r="B3" s="76" t="s">
        <v>89</v>
      </c>
      <c r="C3" s="77" t="s">
        <v>1422</v>
      </c>
      <c r="D3" s="77" t="s">
        <v>1423</v>
      </c>
      <c r="E3" s="78" t="s">
        <v>1424</v>
      </c>
      <c r="F3" s="75" t="s">
        <v>1425</v>
      </c>
      <c r="G3" s="75" t="s">
        <v>1426</v>
      </c>
      <c r="H3" s="75" t="s">
        <v>1427</v>
      </c>
      <c r="I3" s="76" t="s">
        <v>1428</v>
      </c>
    </row>
    <row r="4" spans="1:9" ht="21.75" customHeight="1">
      <c r="A4" s="82" t="s">
        <v>1429</v>
      </c>
      <c r="B4" s="80">
        <v>2059577631.26</v>
      </c>
      <c r="C4" s="85">
        <v>0</v>
      </c>
      <c r="D4" s="85">
        <v>334780422.95</v>
      </c>
      <c r="E4" s="80">
        <v>711787885.51</v>
      </c>
      <c r="F4" s="80">
        <v>164545922.81</v>
      </c>
      <c r="G4" s="80">
        <v>837811400</v>
      </c>
      <c r="H4" s="80">
        <v>0</v>
      </c>
      <c r="I4" s="84">
        <v>10651999.99</v>
      </c>
    </row>
    <row r="5" spans="1:9" ht="21.75" customHeight="1">
      <c r="A5" s="79" t="s">
        <v>1430</v>
      </c>
      <c r="B5" s="80">
        <v>804067858.4000001</v>
      </c>
      <c r="C5" s="80">
        <v>0</v>
      </c>
      <c r="D5" s="80">
        <v>68032199</v>
      </c>
      <c r="E5" s="80">
        <v>304627656.6</v>
      </c>
      <c r="F5" s="80">
        <v>160945922.81</v>
      </c>
      <c r="G5" s="80">
        <v>261212000</v>
      </c>
      <c r="H5" s="80">
        <v>0</v>
      </c>
      <c r="I5" s="84">
        <v>9250079.99</v>
      </c>
    </row>
    <row r="6" spans="1:9" ht="21.75" customHeight="1">
      <c r="A6" s="79" t="s">
        <v>1431</v>
      </c>
      <c r="B6" s="80">
        <v>9644287.29</v>
      </c>
      <c r="C6" s="80">
        <v>0</v>
      </c>
      <c r="D6" s="80">
        <v>1932541.17</v>
      </c>
      <c r="E6" s="80">
        <v>906826.12</v>
      </c>
      <c r="F6" s="80">
        <v>3600000</v>
      </c>
      <c r="G6" s="80">
        <v>1933000</v>
      </c>
      <c r="H6" s="80">
        <v>0</v>
      </c>
      <c r="I6" s="84">
        <v>1271920</v>
      </c>
    </row>
    <row r="7" spans="1:9" ht="21.75" customHeight="1">
      <c r="A7" s="81" t="s">
        <v>1432</v>
      </c>
      <c r="B7" s="80">
        <v>1239115644.12</v>
      </c>
      <c r="C7" s="80">
        <v>0</v>
      </c>
      <c r="D7" s="80">
        <v>264449244.12</v>
      </c>
      <c r="E7" s="80">
        <v>400000000</v>
      </c>
      <c r="F7" s="80">
        <v>0</v>
      </c>
      <c r="G7" s="80">
        <v>574666400</v>
      </c>
      <c r="H7" s="80">
        <v>0</v>
      </c>
      <c r="I7" s="84">
        <v>0</v>
      </c>
    </row>
    <row r="8" spans="1:9" ht="21.75" customHeight="1">
      <c r="A8" s="81" t="s">
        <v>1433</v>
      </c>
      <c r="B8" s="80">
        <v>0</v>
      </c>
      <c r="C8" s="80">
        <v>0</v>
      </c>
      <c r="D8" s="80">
        <v>0</v>
      </c>
      <c r="E8" s="80">
        <v>0</v>
      </c>
      <c r="F8" s="80"/>
      <c r="G8" s="80"/>
      <c r="H8" s="80"/>
      <c r="I8" s="80"/>
    </row>
    <row r="9" spans="1:9" ht="21.75" customHeight="1">
      <c r="A9" s="81" t="s">
        <v>1434</v>
      </c>
      <c r="B9" s="80">
        <v>99593.55</v>
      </c>
      <c r="C9" s="80">
        <v>0</v>
      </c>
      <c r="D9" s="80">
        <v>89593.55</v>
      </c>
      <c r="E9" s="80">
        <v>0</v>
      </c>
      <c r="F9" s="80">
        <v>0</v>
      </c>
      <c r="G9" s="80">
        <v>0</v>
      </c>
      <c r="H9" s="80">
        <v>0</v>
      </c>
      <c r="I9" s="80">
        <v>10000</v>
      </c>
    </row>
    <row r="10" spans="1:9" ht="21.75" customHeight="1">
      <c r="A10" s="81" t="s">
        <v>1435</v>
      </c>
      <c r="B10" s="80">
        <v>6650247.9</v>
      </c>
      <c r="C10" s="80">
        <v>0</v>
      </c>
      <c r="D10" s="80">
        <v>276845.11</v>
      </c>
      <c r="E10" s="80">
        <v>6253402.79</v>
      </c>
      <c r="F10" s="80">
        <v>0</v>
      </c>
      <c r="G10" s="80"/>
      <c r="H10" s="80"/>
      <c r="I10" s="80">
        <v>120000</v>
      </c>
    </row>
    <row r="11" spans="1:9" ht="21.75" customHeight="1">
      <c r="A11" s="81" t="s">
        <v>1436</v>
      </c>
      <c r="B11" s="80">
        <v>0</v>
      </c>
      <c r="C11" s="80">
        <v>0</v>
      </c>
      <c r="D11" s="80"/>
      <c r="E11" s="80"/>
      <c r="F11" s="80"/>
      <c r="G11" s="80"/>
      <c r="H11" s="80"/>
      <c r="I11" s="80"/>
    </row>
    <row r="12" spans="1:9" ht="21.75" customHeight="1">
      <c r="A12" s="81" t="s">
        <v>1437</v>
      </c>
      <c r="B12" s="80">
        <v>0</v>
      </c>
      <c r="C12" s="80">
        <v>0</v>
      </c>
      <c r="D12" s="80"/>
      <c r="E12" s="80"/>
      <c r="F12" s="80"/>
      <c r="G12" s="80"/>
      <c r="H12" s="80"/>
      <c r="I12" s="80"/>
    </row>
    <row r="13" spans="1:9" ht="21.75" customHeight="1">
      <c r="A13" s="79" t="s">
        <v>1438</v>
      </c>
      <c r="B13" s="80">
        <v>1961485227.62</v>
      </c>
      <c r="C13" s="80">
        <v>0</v>
      </c>
      <c r="D13" s="80">
        <v>282406336.43</v>
      </c>
      <c r="E13" s="80">
        <v>710196204.16</v>
      </c>
      <c r="F13" s="80">
        <v>157130994.29</v>
      </c>
      <c r="G13" s="80">
        <v>804699551.7</v>
      </c>
      <c r="H13" s="80">
        <v>0</v>
      </c>
      <c r="I13" s="80">
        <v>7052141.04</v>
      </c>
    </row>
    <row r="14" spans="1:9" ht="21.75" customHeight="1">
      <c r="A14" s="79" t="s">
        <v>1439</v>
      </c>
      <c r="B14" s="80">
        <v>1890937665.1</v>
      </c>
      <c r="C14" s="80">
        <v>0</v>
      </c>
      <c r="D14" s="80">
        <v>282295939.32</v>
      </c>
      <c r="E14" s="80">
        <v>709313684.75</v>
      </c>
      <c r="F14" s="80">
        <v>157130994.29</v>
      </c>
      <c r="G14" s="80">
        <v>736784431.7</v>
      </c>
      <c r="H14" s="80">
        <v>0</v>
      </c>
      <c r="I14" s="80">
        <v>5412615.04</v>
      </c>
    </row>
    <row r="15" spans="1:9" ht="21.75" customHeight="1">
      <c r="A15" s="79" t="s">
        <v>1440</v>
      </c>
      <c r="B15" s="80"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9" ht="21.75" customHeight="1">
      <c r="A16" s="81" t="s">
        <v>1441</v>
      </c>
      <c r="B16" s="80">
        <v>1004442.52</v>
      </c>
      <c r="C16" s="80">
        <v>0</v>
      </c>
      <c r="D16" s="80">
        <v>110397.11</v>
      </c>
      <c r="E16" s="80">
        <v>882519.41</v>
      </c>
      <c r="F16" s="80">
        <v>0</v>
      </c>
      <c r="G16" s="80"/>
      <c r="H16" s="80"/>
      <c r="I16" s="80">
        <v>11526</v>
      </c>
    </row>
    <row r="17" spans="1:9" ht="21.75" customHeight="1">
      <c r="A17" s="81" t="s">
        <v>1442</v>
      </c>
      <c r="B17" s="80">
        <v>0</v>
      </c>
      <c r="C17" s="80">
        <v>0</v>
      </c>
      <c r="D17" s="80"/>
      <c r="E17" s="80"/>
      <c r="F17" s="80"/>
      <c r="G17" s="80"/>
      <c r="H17" s="80"/>
      <c r="I17" s="80"/>
    </row>
    <row r="18" spans="1:9" ht="21.75" customHeight="1">
      <c r="A18" s="81" t="s">
        <v>1443</v>
      </c>
      <c r="B18" s="80">
        <v>0</v>
      </c>
      <c r="C18" s="80">
        <v>0</v>
      </c>
      <c r="D18" s="80"/>
      <c r="E18" s="80"/>
      <c r="F18" s="80"/>
      <c r="G18" s="80"/>
      <c r="H18" s="80"/>
      <c r="I18" s="80"/>
    </row>
    <row r="19" spans="1:9" ht="21.75" customHeight="1">
      <c r="A19" s="82" t="s">
        <v>1444</v>
      </c>
      <c r="B19" s="80">
        <v>98092403.64</v>
      </c>
      <c r="C19" s="80">
        <v>0</v>
      </c>
      <c r="D19" s="80">
        <v>52374086.52</v>
      </c>
      <c r="E19" s="80">
        <v>1591681.35</v>
      </c>
      <c r="F19" s="80">
        <v>7414928.52</v>
      </c>
      <c r="G19" s="80">
        <v>33111848.3</v>
      </c>
      <c r="H19" s="80">
        <v>0</v>
      </c>
      <c r="I19" s="84">
        <v>3599858.95</v>
      </c>
    </row>
    <row r="20" spans="1:9" ht="21.75" customHeight="1">
      <c r="A20" s="79" t="s">
        <v>1445</v>
      </c>
      <c r="B20" s="80">
        <v>1580086867.07</v>
      </c>
      <c r="C20" s="80">
        <v>0</v>
      </c>
      <c r="D20" s="80">
        <v>754831907.31</v>
      </c>
      <c r="E20" s="80">
        <v>29776440.81</v>
      </c>
      <c r="F20" s="80">
        <v>335790846.25</v>
      </c>
      <c r="G20" s="80">
        <v>401593871.2</v>
      </c>
      <c r="H20" s="80">
        <v>0</v>
      </c>
      <c r="I20" s="84">
        <v>58093801.5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I12"/>
  <sheetViews>
    <sheetView workbookViewId="0" topLeftCell="A1">
      <selection activeCell="J4" sqref="J4"/>
    </sheetView>
  </sheetViews>
  <sheetFormatPr defaultColWidth="9.00390625" defaultRowHeight="14.25"/>
  <cols>
    <col min="2" max="2" width="18.375" style="0" customWidth="1"/>
    <col min="3" max="3" width="12.50390625" style="0" customWidth="1"/>
    <col min="4" max="4" width="15.875" style="0" customWidth="1"/>
    <col min="5" max="5" width="14.00390625" style="0" customWidth="1"/>
    <col min="6" max="6" width="15.625" style="0" customWidth="1"/>
    <col min="7" max="7" width="12.375" style="0" customWidth="1"/>
    <col min="9" max="9" width="12.75390625" style="0" customWidth="1"/>
  </cols>
  <sheetData>
    <row r="1" spans="1:9" ht="31.5" customHeight="1">
      <c r="A1" s="69" t="s">
        <v>1446</v>
      </c>
      <c r="B1" s="69"/>
      <c r="C1" s="69"/>
      <c r="D1" s="70"/>
      <c r="E1" s="69"/>
      <c r="F1" s="69"/>
      <c r="G1" s="69"/>
      <c r="H1" s="69"/>
      <c r="I1" s="69"/>
    </row>
    <row r="2" spans="1:9" ht="18" customHeight="1">
      <c r="A2" s="71"/>
      <c r="B2" s="72"/>
      <c r="C2" s="73"/>
      <c r="D2" s="74"/>
      <c r="E2" s="72"/>
      <c r="F2" s="72"/>
      <c r="G2" s="72"/>
      <c r="H2" s="72"/>
      <c r="I2" s="83" t="s">
        <v>1357</v>
      </c>
    </row>
    <row r="3" spans="1:9" ht="19.5" customHeight="1">
      <c r="A3" s="75" t="s">
        <v>1421</v>
      </c>
      <c r="B3" s="76" t="s">
        <v>89</v>
      </c>
      <c r="C3" s="77" t="s">
        <v>1422</v>
      </c>
      <c r="D3" s="77" t="s">
        <v>1423</v>
      </c>
      <c r="E3" s="78" t="s">
        <v>1424</v>
      </c>
      <c r="F3" s="75" t="s">
        <v>1425</v>
      </c>
      <c r="G3" s="75" t="s">
        <v>1426</v>
      </c>
      <c r="H3" s="75" t="s">
        <v>1427</v>
      </c>
      <c r="I3" s="76" t="s">
        <v>1428</v>
      </c>
    </row>
    <row r="4" spans="1:9" ht="36">
      <c r="A4" s="79" t="s">
        <v>1430</v>
      </c>
      <c r="B4" s="80">
        <v>804067858.4000001</v>
      </c>
      <c r="C4" s="80">
        <v>0</v>
      </c>
      <c r="D4" s="80">
        <v>68032199</v>
      </c>
      <c r="E4" s="80">
        <v>304627656.6</v>
      </c>
      <c r="F4" s="80">
        <v>160945922.81</v>
      </c>
      <c r="G4" s="80">
        <v>261212000</v>
      </c>
      <c r="H4" s="80">
        <v>0</v>
      </c>
      <c r="I4" s="84">
        <v>9250079.99</v>
      </c>
    </row>
    <row r="5" spans="1:9" ht="24">
      <c r="A5" s="79" t="s">
        <v>1431</v>
      </c>
      <c r="B5" s="80">
        <v>9644287.29</v>
      </c>
      <c r="C5" s="80">
        <v>0</v>
      </c>
      <c r="D5" s="80">
        <v>1932541.17</v>
      </c>
      <c r="E5" s="80">
        <v>906826.12</v>
      </c>
      <c r="F5" s="80">
        <v>3600000</v>
      </c>
      <c r="G5" s="80">
        <v>1933000</v>
      </c>
      <c r="H5" s="80">
        <v>0</v>
      </c>
      <c r="I5" s="84">
        <v>1271920</v>
      </c>
    </row>
    <row r="6" spans="1:9" ht="36">
      <c r="A6" s="81" t="s">
        <v>1432</v>
      </c>
      <c r="B6" s="80">
        <v>1239115644.12</v>
      </c>
      <c r="C6" s="80">
        <v>0</v>
      </c>
      <c r="D6" s="80">
        <v>264449244.12</v>
      </c>
      <c r="E6" s="80">
        <v>400000000</v>
      </c>
      <c r="F6" s="80">
        <v>0</v>
      </c>
      <c r="G6" s="80">
        <v>574666400</v>
      </c>
      <c r="H6" s="80">
        <v>0</v>
      </c>
      <c r="I6" s="84">
        <v>0</v>
      </c>
    </row>
    <row r="7" spans="1:9" ht="36">
      <c r="A7" s="81" t="s">
        <v>1433</v>
      </c>
      <c r="B7" s="80">
        <v>0</v>
      </c>
      <c r="C7" s="80">
        <v>0</v>
      </c>
      <c r="D7" s="80">
        <v>0</v>
      </c>
      <c r="E7" s="80">
        <v>0</v>
      </c>
      <c r="F7" s="80"/>
      <c r="G7" s="80"/>
      <c r="H7" s="80"/>
      <c r="I7" s="80"/>
    </row>
    <row r="8" spans="1:9" ht="24">
      <c r="A8" s="81" t="s">
        <v>1434</v>
      </c>
      <c r="B8" s="80">
        <v>99593.55</v>
      </c>
      <c r="C8" s="80">
        <v>0</v>
      </c>
      <c r="D8" s="80">
        <v>89593.55</v>
      </c>
      <c r="E8" s="80">
        <v>0</v>
      </c>
      <c r="F8" s="80">
        <v>0</v>
      </c>
      <c r="G8" s="80">
        <v>0</v>
      </c>
      <c r="H8" s="80">
        <v>0</v>
      </c>
      <c r="I8" s="80">
        <v>10000</v>
      </c>
    </row>
    <row r="9" spans="1:9" ht="24">
      <c r="A9" s="81" t="s">
        <v>1435</v>
      </c>
      <c r="B9" s="80">
        <v>6650247.9</v>
      </c>
      <c r="C9" s="80">
        <v>0</v>
      </c>
      <c r="D9" s="80">
        <v>276845.11</v>
      </c>
      <c r="E9" s="80">
        <v>6253402.79</v>
      </c>
      <c r="F9" s="80">
        <v>0</v>
      </c>
      <c r="G9" s="80"/>
      <c r="H9" s="80"/>
      <c r="I9" s="80">
        <v>120000</v>
      </c>
    </row>
    <row r="10" spans="1:9" ht="48">
      <c r="A10" s="81" t="s">
        <v>1436</v>
      </c>
      <c r="B10" s="80">
        <v>0</v>
      </c>
      <c r="C10" s="80">
        <v>0</v>
      </c>
      <c r="D10" s="80"/>
      <c r="E10" s="80"/>
      <c r="F10" s="80"/>
      <c r="G10" s="80"/>
      <c r="H10" s="80"/>
      <c r="I10" s="80"/>
    </row>
    <row r="11" spans="1:9" ht="48">
      <c r="A11" s="81" t="s">
        <v>1437</v>
      </c>
      <c r="B11" s="80">
        <v>0</v>
      </c>
      <c r="C11" s="80">
        <v>0</v>
      </c>
      <c r="D11" s="80"/>
      <c r="E11" s="80"/>
      <c r="F11" s="80"/>
      <c r="G11" s="80"/>
      <c r="H11" s="80"/>
      <c r="I11" s="80"/>
    </row>
    <row r="12" spans="1:9" ht="15">
      <c r="A12" s="82" t="s">
        <v>89</v>
      </c>
      <c r="B12" s="80">
        <v>2059577631.26</v>
      </c>
      <c r="C12" s="85">
        <v>0</v>
      </c>
      <c r="D12" s="85">
        <v>334780422.95</v>
      </c>
      <c r="E12" s="80">
        <v>711787885.51</v>
      </c>
      <c r="F12" s="80">
        <v>164545922.81</v>
      </c>
      <c r="G12" s="80">
        <v>837811400</v>
      </c>
      <c r="H12" s="80">
        <v>0</v>
      </c>
      <c r="I12" s="84">
        <v>10651999.99</v>
      </c>
    </row>
    <row r="13" ht="24.75" customHeight="1"/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1"/>
  <sheetViews>
    <sheetView workbookViewId="0" topLeftCell="A1">
      <selection activeCell="H18" sqref="H18"/>
    </sheetView>
  </sheetViews>
  <sheetFormatPr defaultColWidth="9.00390625" defaultRowHeight="14.25"/>
  <cols>
    <col min="1" max="1" width="12.625" style="0" customWidth="1"/>
    <col min="2" max="2" width="19.50390625" style="0" customWidth="1"/>
    <col min="3" max="3" width="9.625" style="0" customWidth="1"/>
    <col min="4" max="7" width="12.625" style="0" customWidth="1"/>
    <col min="8" max="8" width="10.25390625" style="0" customWidth="1"/>
    <col min="9" max="9" width="12.625" style="0" customWidth="1"/>
  </cols>
  <sheetData>
    <row r="1" spans="1:9" ht="31.5" customHeight="1">
      <c r="A1" s="69" t="s">
        <v>1447</v>
      </c>
      <c r="B1" s="69"/>
      <c r="C1" s="69"/>
      <c r="D1" s="70"/>
      <c r="E1" s="69"/>
      <c r="F1" s="69"/>
      <c r="G1" s="69"/>
      <c r="H1" s="69"/>
      <c r="I1" s="69"/>
    </row>
    <row r="2" spans="1:9" ht="31.5" customHeight="1">
      <c r="A2" s="71"/>
      <c r="B2" s="72"/>
      <c r="C2" s="73"/>
      <c r="D2" s="74"/>
      <c r="E2" s="72"/>
      <c r="F2" s="72"/>
      <c r="G2" s="72"/>
      <c r="H2" s="72"/>
      <c r="I2" s="83" t="s">
        <v>1357</v>
      </c>
    </row>
    <row r="3" spans="1:9" ht="51.75" customHeight="1">
      <c r="A3" s="75" t="s">
        <v>1421</v>
      </c>
      <c r="B3" s="76" t="s">
        <v>89</v>
      </c>
      <c r="C3" s="77" t="s">
        <v>1422</v>
      </c>
      <c r="D3" s="77" t="s">
        <v>1423</v>
      </c>
      <c r="E3" s="78" t="s">
        <v>1424</v>
      </c>
      <c r="F3" s="75" t="s">
        <v>1425</v>
      </c>
      <c r="G3" s="75" t="s">
        <v>1426</v>
      </c>
      <c r="H3" s="75" t="s">
        <v>1427</v>
      </c>
      <c r="I3" s="76" t="s">
        <v>1428</v>
      </c>
    </row>
    <row r="4" spans="1:9" ht="31.5" customHeight="1">
      <c r="A4" s="79" t="s">
        <v>1439</v>
      </c>
      <c r="B4" s="80">
        <v>1890937665.1</v>
      </c>
      <c r="C4" s="80">
        <v>0</v>
      </c>
      <c r="D4" s="80">
        <v>282295939.32</v>
      </c>
      <c r="E4" s="80">
        <v>709313684.75</v>
      </c>
      <c r="F4" s="80">
        <v>157130994.29</v>
      </c>
      <c r="G4" s="80">
        <v>736784431.7</v>
      </c>
      <c r="H4" s="80">
        <v>0</v>
      </c>
      <c r="I4" s="80">
        <v>5412615.04</v>
      </c>
    </row>
    <row r="5" spans="1:9" ht="31.5" customHeight="1">
      <c r="A5" s="79" t="s">
        <v>1440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</row>
    <row r="6" spans="1:9" ht="31.5" customHeight="1">
      <c r="A6" s="81" t="s">
        <v>1441</v>
      </c>
      <c r="B6" s="80">
        <v>1004442.52</v>
      </c>
      <c r="C6" s="80">
        <v>0</v>
      </c>
      <c r="D6" s="80">
        <v>110397.11</v>
      </c>
      <c r="E6" s="80">
        <v>882519.41</v>
      </c>
      <c r="F6" s="80">
        <v>0</v>
      </c>
      <c r="G6" s="80"/>
      <c r="H6" s="80"/>
      <c r="I6" s="80">
        <v>11526</v>
      </c>
    </row>
    <row r="7" spans="1:9" ht="31.5" customHeight="1">
      <c r="A7" s="81" t="s">
        <v>1442</v>
      </c>
      <c r="B7" s="80">
        <v>0</v>
      </c>
      <c r="C7" s="80">
        <v>0</v>
      </c>
      <c r="D7" s="80"/>
      <c r="E7" s="80"/>
      <c r="F7" s="80"/>
      <c r="G7" s="80"/>
      <c r="H7" s="80"/>
      <c r="I7" s="80"/>
    </row>
    <row r="8" spans="1:9" ht="31.5" customHeight="1">
      <c r="A8" s="81" t="s">
        <v>1443</v>
      </c>
      <c r="B8" s="80">
        <v>0</v>
      </c>
      <c r="C8" s="80">
        <v>0</v>
      </c>
      <c r="D8" s="80"/>
      <c r="E8" s="80"/>
      <c r="F8" s="80"/>
      <c r="G8" s="80"/>
      <c r="H8" s="80"/>
      <c r="I8" s="80"/>
    </row>
    <row r="9" spans="1:9" ht="31.5" customHeight="1">
      <c r="A9" s="82" t="s">
        <v>1444</v>
      </c>
      <c r="B9" s="80">
        <v>98092403.64</v>
      </c>
      <c r="C9" s="80">
        <v>0</v>
      </c>
      <c r="D9" s="80">
        <v>52374086.52</v>
      </c>
      <c r="E9" s="80">
        <v>1591681.35</v>
      </c>
      <c r="F9" s="80">
        <v>7414928.52</v>
      </c>
      <c r="G9" s="80">
        <v>33111848.3</v>
      </c>
      <c r="H9" s="80">
        <v>0</v>
      </c>
      <c r="I9" s="84">
        <v>3599858.95</v>
      </c>
    </row>
    <row r="10" spans="1:9" ht="31.5" customHeight="1">
      <c r="A10" s="79" t="s">
        <v>1445</v>
      </c>
      <c r="B10" s="80">
        <v>1580086867.07</v>
      </c>
      <c r="C10" s="80">
        <v>0</v>
      </c>
      <c r="D10" s="80">
        <v>754831907.31</v>
      </c>
      <c r="E10" s="80">
        <v>29776440.81</v>
      </c>
      <c r="F10" s="80">
        <v>335790846.25</v>
      </c>
      <c r="G10" s="80">
        <v>401593871.2</v>
      </c>
      <c r="H10" s="80">
        <v>0</v>
      </c>
      <c r="I10" s="84">
        <v>58093801.5</v>
      </c>
    </row>
    <row r="11" spans="1:9" ht="32.25" customHeight="1">
      <c r="A11" s="79" t="s">
        <v>89</v>
      </c>
      <c r="B11" s="80">
        <v>1961485227.62</v>
      </c>
      <c r="C11" s="80">
        <v>0</v>
      </c>
      <c r="D11" s="80">
        <v>282406336.43</v>
      </c>
      <c r="E11" s="80">
        <v>710196204.16</v>
      </c>
      <c r="F11" s="80">
        <v>157130994.29</v>
      </c>
      <c r="G11" s="80">
        <v>804699551.7</v>
      </c>
      <c r="H11" s="80">
        <v>0</v>
      </c>
      <c r="I11" s="80">
        <v>7052141.04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D3:H40"/>
  <sheetViews>
    <sheetView workbookViewId="0" topLeftCell="D1">
      <selection activeCell="D3" sqref="D3:G3"/>
    </sheetView>
  </sheetViews>
  <sheetFormatPr defaultColWidth="9.00390625" defaultRowHeight="14.25"/>
  <cols>
    <col min="1" max="1" width="9.00390625" style="0" hidden="1" customWidth="1"/>
    <col min="2" max="2" width="8.625" style="0" hidden="1" customWidth="1"/>
    <col min="3" max="3" width="9.00390625" style="0" hidden="1" customWidth="1"/>
    <col min="4" max="7" width="25.625" style="0" customWidth="1"/>
  </cols>
  <sheetData>
    <row r="3" spans="4:7" ht="20.25">
      <c r="D3" s="31" t="s">
        <v>1448</v>
      </c>
      <c r="E3" s="31"/>
      <c r="F3" s="31"/>
      <c r="G3" s="31"/>
    </row>
    <row r="4" spans="4:7" ht="14.25">
      <c r="D4" s="32"/>
      <c r="E4" s="33"/>
      <c r="F4" s="34"/>
      <c r="G4" s="35" t="s">
        <v>1</v>
      </c>
    </row>
    <row r="5" spans="4:7" ht="14.25">
      <c r="D5" s="36" t="s">
        <v>91</v>
      </c>
      <c r="E5" s="37"/>
      <c r="F5" s="36" t="s">
        <v>92</v>
      </c>
      <c r="G5" s="38"/>
    </row>
    <row r="6" spans="4:7" ht="14.25">
      <c r="D6" s="39" t="s">
        <v>93</v>
      </c>
      <c r="E6" s="39" t="s">
        <v>94</v>
      </c>
      <c r="F6" s="39" t="s">
        <v>95</v>
      </c>
      <c r="G6" s="39" t="s">
        <v>94</v>
      </c>
    </row>
    <row r="7" spans="4:7" ht="14.25">
      <c r="D7" s="40" t="s">
        <v>7</v>
      </c>
      <c r="E7" s="41">
        <v>187692</v>
      </c>
      <c r="F7" s="40" t="s">
        <v>96</v>
      </c>
      <c r="G7" s="42">
        <v>583866</v>
      </c>
    </row>
    <row r="8" spans="4:7" ht="14.25">
      <c r="D8" s="43" t="s">
        <v>98</v>
      </c>
      <c r="E8" s="44">
        <f>E9+E15+E35</f>
        <v>335221</v>
      </c>
      <c r="F8" s="43" t="s">
        <v>99</v>
      </c>
      <c r="G8" s="45">
        <v>42400</v>
      </c>
    </row>
    <row r="9" spans="4:7" ht="14.25">
      <c r="D9" s="46" t="s">
        <v>100</v>
      </c>
      <c r="E9" s="44">
        <f>SUM(E10:E14)</f>
        <v>16414</v>
      </c>
      <c r="F9" s="47" t="s">
        <v>1449</v>
      </c>
      <c r="G9" s="48"/>
    </row>
    <row r="10" spans="4:7" ht="14.25">
      <c r="D10" s="49" t="s">
        <v>101</v>
      </c>
      <c r="E10" s="44">
        <v>11226</v>
      </c>
      <c r="F10" s="50" t="s">
        <v>1450</v>
      </c>
      <c r="G10" s="51"/>
    </row>
    <row r="11" spans="4:7" ht="14.25">
      <c r="D11" s="49" t="s">
        <v>103</v>
      </c>
      <c r="E11" s="44">
        <v>1839</v>
      </c>
      <c r="F11" s="50" t="s">
        <v>1451</v>
      </c>
      <c r="G11" s="52"/>
    </row>
    <row r="12" spans="4:7" ht="14.25">
      <c r="D12" s="49" t="s">
        <v>105</v>
      </c>
      <c r="E12" s="44">
        <v>1446</v>
      </c>
      <c r="F12" s="50" t="s">
        <v>1452</v>
      </c>
      <c r="G12" s="53">
        <v>6000</v>
      </c>
    </row>
    <row r="13" spans="4:7" ht="14.25">
      <c r="D13" s="49" t="s">
        <v>108</v>
      </c>
      <c r="E13" s="44"/>
      <c r="F13" s="50" t="s">
        <v>1453</v>
      </c>
      <c r="G13" s="54">
        <v>100</v>
      </c>
    </row>
    <row r="14" spans="4:7" ht="14.25">
      <c r="D14" s="49" t="s">
        <v>110</v>
      </c>
      <c r="E14" s="44">
        <v>1903</v>
      </c>
      <c r="F14" s="50" t="s">
        <v>1454</v>
      </c>
      <c r="G14" s="54">
        <v>800</v>
      </c>
    </row>
    <row r="15" spans="4:7" ht="14.25">
      <c r="D15" s="49" t="s">
        <v>112</v>
      </c>
      <c r="E15" s="41">
        <f>SUM(E16:E34)</f>
        <v>273807</v>
      </c>
      <c r="F15" s="50" t="s">
        <v>1455</v>
      </c>
      <c r="G15" s="54"/>
    </row>
    <row r="16" spans="4:7" ht="14.25">
      <c r="D16" s="55" t="s">
        <v>113</v>
      </c>
      <c r="E16" s="44"/>
      <c r="F16" s="56" t="s">
        <v>1456</v>
      </c>
      <c r="G16" s="54">
        <v>1100</v>
      </c>
    </row>
    <row r="17" spans="4:7" ht="14.25">
      <c r="D17" s="55" t="s">
        <v>114</v>
      </c>
      <c r="E17" s="44">
        <v>78000</v>
      </c>
      <c r="F17" s="57" t="s">
        <v>1457</v>
      </c>
      <c r="G17" s="58"/>
    </row>
    <row r="18" spans="4:7" ht="14.25">
      <c r="D18" s="47" t="s">
        <v>115</v>
      </c>
      <c r="E18" s="44">
        <v>34000</v>
      </c>
      <c r="F18" s="59" t="s">
        <v>1458</v>
      </c>
      <c r="G18" s="58">
        <v>14000</v>
      </c>
    </row>
    <row r="19" spans="4:7" ht="14.25">
      <c r="D19" s="47" t="s">
        <v>116</v>
      </c>
      <c r="E19" s="44">
        <v>3744</v>
      </c>
      <c r="F19" s="59" t="s">
        <v>1459</v>
      </c>
      <c r="G19" s="60">
        <v>12000</v>
      </c>
    </row>
    <row r="20" spans="4:7" ht="14.25">
      <c r="D20" s="47" t="s">
        <v>117</v>
      </c>
      <c r="E20" s="44"/>
      <c r="F20" s="59" t="s">
        <v>1460</v>
      </c>
      <c r="G20" s="60">
        <v>1000</v>
      </c>
    </row>
    <row r="21" spans="4:7" ht="14.25">
      <c r="D21" s="47" t="s">
        <v>118</v>
      </c>
      <c r="E21" s="44">
        <v>640</v>
      </c>
      <c r="F21" s="59" t="s">
        <v>1461</v>
      </c>
      <c r="G21" s="58"/>
    </row>
    <row r="22" spans="4:7" ht="14.25">
      <c r="D22" s="47" t="s">
        <v>119</v>
      </c>
      <c r="E22" s="44"/>
      <c r="F22" s="59" t="s">
        <v>1462</v>
      </c>
      <c r="G22" s="58"/>
    </row>
    <row r="23" spans="4:7" ht="14.25">
      <c r="D23" s="47" t="s">
        <v>120</v>
      </c>
      <c r="E23" s="44"/>
      <c r="F23" s="59" t="s">
        <v>1463</v>
      </c>
      <c r="G23" s="58"/>
    </row>
    <row r="24" spans="4:7" ht="14.25">
      <c r="D24" s="47" t="s">
        <v>121</v>
      </c>
      <c r="E24" s="44">
        <v>19375</v>
      </c>
      <c r="F24" s="59" t="s">
        <v>1464</v>
      </c>
      <c r="G24" s="60">
        <v>2000</v>
      </c>
    </row>
    <row r="25" spans="4:7" ht="14.25">
      <c r="D25" s="47" t="s">
        <v>123</v>
      </c>
      <c r="E25" s="44">
        <v>62500</v>
      </c>
      <c r="F25" s="59" t="s">
        <v>1465</v>
      </c>
      <c r="G25" s="58">
        <v>5400</v>
      </c>
    </row>
    <row r="26" spans="4:7" ht="14.25">
      <c r="D26" s="55" t="s">
        <v>124</v>
      </c>
      <c r="E26" s="44">
        <v>50036</v>
      </c>
      <c r="F26" s="59" t="s">
        <v>1466</v>
      </c>
      <c r="G26" s="58"/>
    </row>
    <row r="27" spans="4:7" ht="14.25">
      <c r="D27" s="47" t="s">
        <v>126</v>
      </c>
      <c r="E27" s="44">
        <v>2363</v>
      </c>
      <c r="F27" s="59" t="s">
        <v>1467</v>
      </c>
      <c r="G27" s="58"/>
    </row>
    <row r="28" spans="4:7" ht="14.25">
      <c r="D28" s="47" t="s">
        <v>128</v>
      </c>
      <c r="E28" s="44">
        <v>2500</v>
      </c>
      <c r="F28" s="59" t="s">
        <v>1468</v>
      </c>
      <c r="G28" s="61"/>
    </row>
    <row r="29" spans="4:7" ht="14.25">
      <c r="D29" s="47" t="s">
        <v>130</v>
      </c>
      <c r="E29" s="44"/>
      <c r="F29" s="59" t="s">
        <v>1469</v>
      </c>
      <c r="G29" s="61"/>
    </row>
    <row r="30" spans="4:7" ht="14.25">
      <c r="D30" s="47" t="s">
        <v>132</v>
      </c>
      <c r="E30" s="44"/>
      <c r="F30" s="59" t="s">
        <v>1470</v>
      </c>
      <c r="G30" s="61"/>
    </row>
    <row r="31" spans="4:7" ht="14.25">
      <c r="D31" s="47" t="s">
        <v>134</v>
      </c>
      <c r="E31" s="44"/>
      <c r="F31" s="46"/>
      <c r="G31" s="62"/>
    </row>
    <row r="32" spans="4:7" ht="14.25">
      <c r="D32" s="47" t="s">
        <v>135</v>
      </c>
      <c r="E32" s="44"/>
      <c r="F32" s="40" t="s">
        <v>102</v>
      </c>
      <c r="G32" s="63">
        <f>SUM(G33:G36)</f>
        <v>6790</v>
      </c>
    </row>
    <row r="33" spans="4:7" ht="14.25">
      <c r="D33" s="47" t="s">
        <v>136</v>
      </c>
      <c r="E33" s="44">
        <v>19460</v>
      </c>
      <c r="F33" s="46" t="s">
        <v>104</v>
      </c>
      <c r="G33" s="64"/>
    </row>
    <row r="34" spans="4:7" ht="14.25">
      <c r="D34" s="47" t="s">
        <v>137</v>
      </c>
      <c r="E34" s="44">
        <v>1189</v>
      </c>
      <c r="F34" s="46" t="s">
        <v>106</v>
      </c>
      <c r="G34" s="64">
        <v>731</v>
      </c>
    </row>
    <row r="35" spans="4:7" ht="14.25">
      <c r="D35" s="47" t="s">
        <v>138</v>
      </c>
      <c r="E35" s="41">
        <v>45000</v>
      </c>
      <c r="F35" s="46" t="s">
        <v>109</v>
      </c>
      <c r="G35" s="64"/>
    </row>
    <row r="36" spans="4:7" ht="14.25">
      <c r="D36" s="43" t="s">
        <v>139</v>
      </c>
      <c r="E36" s="44"/>
      <c r="F36" s="46" t="s">
        <v>111</v>
      </c>
      <c r="G36" s="64">
        <v>6059</v>
      </c>
    </row>
    <row r="37" spans="4:7" ht="14.25">
      <c r="D37" s="43" t="s">
        <v>140</v>
      </c>
      <c r="E37" s="44"/>
      <c r="F37" s="62"/>
      <c r="G37" s="62"/>
    </row>
    <row r="38" spans="4:7" ht="14.25">
      <c r="D38" s="65" t="s">
        <v>141</v>
      </c>
      <c r="E38" s="41">
        <v>67743</v>
      </c>
      <c r="F38" s="66"/>
      <c r="G38" s="64"/>
    </row>
    <row r="39" spans="4:7" ht="14.25">
      <c r="D39" s="67" t="s">
        <v>142</v>
      </c>
      <c r="E39" s="41">
        <f>SUM(E7:E8,E36:E38)</f>
        <v>590656</v>
      </c>
      <c r="F39" s="67" t="s">
        <v>143</v>
      </c>
      <c r="G39" s="42">
        <f>SUM(G7,G32)</f>
        <v>590656</v>
      </c>
    </row>
    <row r="40" ht="14.25">
      <c r="H40" s="68"/>
    </row>
  </sheetData>
  <sheetProtection/>
  <mergeCells count="3">
    <mergeCell ref="D3:G3"/>
    <mergeCell ref="D5:E5"/>
    <mergeCell ref="F5:G5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E8"/>
  <sheetViews>
    <sheetView workbookViewId="0" topLeftCell="A1">
      <selection activeCell="A1" sqref="A1:E1"/>
    </sheetView>
  </sheetViews>
  <sheetFormatPr defaultColWidth="9.00390625" defaultRowHeight="14.25"/>
  <cols>
    <col min="1" max="1" width="22.125" style="0" customWidth="1"/>
    <col min="2" max="2" width="19.25390625" style="0" customWidth="1"/>
    <col min="3" max="3" width="19.50390625" style="0" customWidth="1"/>
    <col min="4" max="4" width="20.25390625" style="0" customWidth="1"/>
    <col min="5" max="5" width="19.625" style="0" customWidth="1"/>
  </cols>
  <sheetData>
    <row r="1" spans="1:5" ht="22.5">
      <c r="A1" s="27" t="s">
        <v>1471</v>
      </c>
      <c r="B1" s="27"/>
      <c r="C1" s="27"/>
      <c r="D1" s="27"/>
      <c r="E1" s="27"/>
    </row>
    <row r="2" spans="1:5" ht="15">
      <c r="A2" s="28"/>
      <c r="B2" s="28"/>
      <c r="C2" s="28"/>
      <c r="D2" s="28"/>
      <c r="E2" s="28" t="s">
        <v>1</v>
      </c>
    </row>
    <row r="3" spans="1:5" ht="15">
      <c r="A3" s="29" t="s">
        <v>1472</v>
      </c>
      <c r="B3" s="29" t="s">
        <v>1473</v>
      </c>
      <c r="C3" s="29" t="s">
        <v>1474</v>
      </c>
      <c r="D3" s="29" t="s">
        <v>1475</v>
      </c>
      <c r="E3" s="29" t="s">
        <v>89</v>
      </c>
    </row>
    <row r="4" spans="1:5" ht="15">
      <c r="A4" s="29"/>
      <c r="B4" s="29"/>
      <c r="C4" s="29"/>
      <c r="D4" s="29"/>
      <c r="E4" s="29"/>
    </row>
    <row r="5" spans="1:5" ht="15">
      <c r="A5" s="29"/>
      <c r="B5" s="29"/>
      <c r="C5" s="29"/>
      <c r="D5" s="29"/>
      <c r="E5" s="29"/>
    </row>
    <row r="6" spans="1:5" ht="15">
      <c r="A6" s="29"/>
      <c r="B6" s="29"/>
      <c r="C6" s="29"/>
      <c r="D6" s="29"/>
      <c r="E6" s="29"/>
    </row>
    <row r="7" spans="1:5" ht="15">
      <c r="A7" s="29" t="s">
        <v>89</v>
      </c>
      <c r="B7" s="29">
        <v>0</v>
      </c>
      <c r="C7" s="29">
        <v>0</v>
      </c>
      <c r="D7" s="29">
        <v>0</v>
      </c>
      <c r="E7" s="29">
        <v>0</v>
      </c>
    </row>
    <row r="8" spans="1:5" ht="15">
      <c r="A8" s="30" t="s">
        <v>1476</v>
      </c>
      <c r="B8" s="30"/>
      <c r="C8" s="30"/>
      <c r="D8" s="30"/>
      <c r="E8" s="30"/>
    </row>
  </sheetData>
  <sheetProtection/>
  <mergeCells count="2">
    <mergeCell ref="A1:E1"/>
    <mergeCell ref="A8:E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F6"/>
  <sheetViews>
    <sheetView tabSelected="1" workbookViewId="0" topLeftCell="A1">
      <selection activeCell="A6" sqref="A6:F6"/>
    </sheetView>
  </sheetViews>
  <sheetFormatPr defaultColWidth="9.00390625" defaultRowHeight="14.25"/>
  <cols>
    <col min="1" max="6" width="18.625" style="0" customWidth="1"/>
  </cols>
  <sheetData>
    <row r="1" spans="1:6" ht="24.75" customHeight="1">
      <c r="A1" s="18" t="s">
        <v>1477</v>
      </c>
      <c r="B1" s="18"/>
      <c r="C1" s="18"/>
      <c r="D1" s="18"/>
      <c r="E1" s="18"/>
      <c r="F1" s="18"/>
    </row>
    <row r="2" spans="1:6" ht="24.75" customHeight="1">
      <c r="A2" s="19"/>
      <c r="B2" s="19"/>
      <c r="C2" s="19"/>
      <c r="D2" s="19"/>
      <c r="E2" s="19"/>
      <c r="F2" s="20" t="s">
        <v>1</v>
      </c>
    </row>
    <row r="3" spans="1:6" ht="24.75" customHeight="1">
      <c r="A3" s="21" t="s">
        <v>89</v>
      </c>
      <c r="B3" s="21" t="s">
        <v>1478</v>
      </c>
      <c r="C3" s="22" t="s">
        <v>1369</v>
      </c>
      <c r="D3" s="23" t="s">
        <v>1479</v>
      </c>
      <c r="E3" s="23"/>
      <c r="F3" s="23"/>
    </row>
    <row r="4" spans="1:6" ht="24.75" customHeight="1">
      <c r="A4" s="21"/>
      <c r="B4" s="21"/>
      <c r="C4" s="22"/>
      <c r="D4" s="21" t="s">
        <v>1480</v>
      </c>
      <c r="E4" s="21" t="s">
        <v>1481</v>
      </c>
      <c r="F4" s="21" t="s">
        <v>1371</v>
      </c>
    </row>
    <row r="5" spans="1:6" ht="24.75" customHeight="1">
      <c r="A5" s="24">
        <v>1936.33</v>
      </c>
      <c r="B5" s="24"/>
      <c r="C5" s="24">
        <v>610.3299999999999</v>
      </c>
      <c r="D5" s="24">
        <v>1326</v>
      </c>
      <c r="E5" s="24">
        <v>310</v>
      </c>
      <c r="F5" s="24">
        <v>1016</v>
      </c>
    </row>
    <row r="6" spans="1:6" ht="73.5" customHeight="1">
      <c r="A6" s="25" t="s">
        <v>1482</v>
      </c>
      <c r="B6" s="26"/>
      <c r="C6" s="26"/>
      <c r="D6" s="26"/>
      <c r="E6" s="26"/>
      <c r="F6" s="26"/>
    </row>
  </sheetData>
  <sheetProtection/>
  <mergeCells count="6">
    <mergeCell ref="A1:F1"/>
    <mergeCell ref="D3:F3"/>
    <mergeCell ref="A6:F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4"/>
  <sheetViews>
    <sheetView workbookViewId="0" topLeftCell="A1">
      <selection activeCell="D12" sqref="D12"/>
    </sheetView>
  </sheetViews>
  <sheetFormatPr defaultColWidth="9.00390625" defaultRowHeight="14.25"/>
  <cols>
    <col min="1" max="3" width="30.625" style="0" customWidth="1"/>
  </cols>
  <sheetData>
    <row r="1" spans="1:3" ht="24.75" customHeight="1">
      <c r="A1" s="12" t="s">
        <v>1483</v>
      </c>
      <c r="B1" s="12"/>
      <c r="C1" s="12"/>
    </row>
    <row r="2" spans="1:3" ht="24.75" customHeight="1">
      <c r="A2" s="13"/>
      <c r="B2" s="13"/>
      <c r="C2" s="14" t="s">
        <v>1484</v>
      </c>
    </row>
    <row r="3" spans="1:3" ht="24.75" customHeight="1">
      <c r="A3" s="15" t="s">
        <v>1485</v>
      </c>
      <c r="B3" s="15" t="s">
        <v>1486</v>
      </c>
      <c r="C3" s="15" t="s">
        <v>1487</v>
      </c>
    </row>
    <row r="4" spans="1:3" ht="24.75" customHeight="1">
      <c r="A4" s="15" t="s">
        <v>1488</v>
      </c>
      <c r="B4" s="17">
        <v>33.34</v>
      </c>
      <c r="C4" s="17">
        <v>26.75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C4"/>
  <sheetViews>
    <sheetView workbookViewId="0" topLeftCell="A1">
      <selection activeCell="E19" sqref="E19"/>
    </sheetView>
  </sheetViews>
  <sheetFormatPr defaultColWidth="9.00390625" defaultRowHeight="19.5" customHeight="1"/>
  <cols>
    <col min="1" max="3" width="30.625" style="0" customWidth="1"/>
  </cols>
  <sheetData>
    <row r="1" spans="1:3" ht="24.75" customHeight="1">
      <c r="A1" s="12" t="s">
        <v>1489</v>
      </c>
      <c r="B1" s="12"/>
      <c r="C1" s="12"/>
    </row>
    <row r="2" spans="1:3" ht="24.75" customHeight="1">
      <c r="A2" s="13" t="s">
        <v>1490</v>
      </c>
      <c r="B2" s="13"/>
      <c r="C2" s="14" t="s">
        <v>1484</v>
      </c>
    </row>
    <row r="3" spans="1:3" ht="24.75" customHeight="1">
      <c r="A3" s="15" t="s">
        <v>1485</v>
      </c>
      <c r="B3" s="15" t="s">
        <v>1486</v>
      </c>
      <c r="C3" s="15" t="s">
        <v>1487</v>
      </c>
    </row>
    <row r="4" spans="1:3" ht="24.75" customHeight="1">
      <c r="A4" s="15" t="s">
        <v>1488</v>
      </c>
      <c r="B4" s="16">
        <v>4.7</v>
      </c>
      <c r="C4" s="16">
        <v>4.7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I35"/>
  <sheetViews>
    <sheetView workbookViewId="0" topLeftCell="A1">
      <selection activeCell="I4" sqref="I4"/>
    </sheetView>
  </sheetViews>
  <sheetFormatPr defaultColWidth="9.00390625" defaultRowHeight="14.25"/>
  <cols>
    <col min="1" max="1" width="6.125" style="215" customWidth="1"/>
    <col min="2" max="2" width="24.125" style="215" customWidth="1"/>
    <col min="3" max="3" width="13.25390625" style="216" customWidth="1"/>
    <col min="4" max="4" width="12.625" style="216" customWidth="1"/>
    <col min="5" max="6" width="11.50390625" style="216" customWidth="1"/>
    <col min="7" max="7" width="36.00390625" style="217" hidden="1" customWidth="1"/>
    <col min="8" max="16384" width="9.00390625" style="215" customWidth="1"/>
  </cols>
  <sheetData>
    <row r="2" spans="1:6" ht="36" customHeight="1">
      <c r="A2" s="218" t="s">
        <v>46</v>
      </c>
      <c r="B2" s="218"/>
      <c r="C2" s="218"/>
      <c r="D2" s="218"/>
      <c r="E2" s="218"/>
      <c r="F2" s="218"/>
    </row>
    <row r="3" spans="1:6" ht="24" customHeight="1">
      <c r="A3" s="219"/>
      <c r="B3" s="220"/>
      <c r="C3" s="221"/>
      <c r="D3" s="222"/>
      <c r="E3" s="222"/>
      <c r="F3" s="223" t="s">
        <v>1</v>
      </c>
    </row>
    <row r="4" spans="1:6" ht="24" customHeight="1">
      <c r="A4" s="224" t="s">
        <v>47</v>
      </c>
      <c r="B4" s="225"/>
      <c r="C4" s="226" t="s">
        <v>3</v>
      </c>
      <c r="D4" s="226" t="s">
        <v>4</v>
      </c>
      <c r="E4" s="227" t="s">
        <v>48</v>
      </c>
      <c r="F4" s="228" t="s">
        <v>49</v>
      </c>
    </row>
    <row r="5" spans="1:6" ht="24" customHeight="1">
      <c r="A5" s="229" t="s">
        <v>50</v>
      </c>
      <c r="B5" s="229" t="s">
        <v>51</v>
      </c>
      <c r="C5" s="230"/>
      <c r="D5" s="231"/>
      <c r="E5" s="232"/>
      <c r="F5" s="228"/>
    </row>
    <row r="6" spans="1:7" ht="24" customHeight="1">
      <c r="A6" s="233">
        <v>201</v>
      </c>
      <c r="B6" s="234" t="s">
        <v>52</v>
      </c>
      <c r="C6" s="235">
        <v>44416</v>
      </c>
      <c r="D6" s="236">
        <v>49151</v>
      </c>
      <c r="E6" s="237">
        <f>D6-C6</f>
        <v>4735</v>
      </c>
      <c r="F6" s="238">
        <f>E6/C6</f>
        <v>0.10660572766570606</v>
      </c>
      <c r="G6" s="239"/>
    </row>
    <row r="7" spans="1:7" ht="24" customHeight="1">
      <c r="A7" s="233">
        <v>203</v>
      </c>
      <c r="B7" s="240" t="s">
        <v>53</v>
      </c>
      <c r="C7" s="241">
        <v>200</v>
      </c>
      <c r="D7" s="242">
        <v>414</v>
      </c>
      <c r="E7" s="237">
        <f>D7-C7</f>
        <v>214</v>
      </c>
      <c r="F7" s="238">
        <f>E7/C7</f>
        <v>1.07</v>
      </c>
      <c r="G7" s="243" t="s">
        <v>54</v>
      </c>
    </row>
    <row r="8" spans="1:7" ht="24" customHeight="1">
      <c r="A8" s="233">
        <v>204</v>
      </c>
      <c r="B8" s="240" t="s">
        <v>55</v>
      </c>
      <c r="C8" s="244">
        <v>21156</v>
      </c>
      <c r="D8" s="242">
        <v>23545</v>
      </c>
      <c r="E8" s="237">
        <f aca="true" t="shared" si="0" ref="E8:E28">D8-C8</f>
        <v>2389</v>
      </c>
      <c r="F8" s="238">
        <f aca="true" t="shared" si="1" ref="F8:F25">E8/C8</f>
        <v>0.11292304783512952</v>
      </c>
      <c r="G8" s="243" t="s">
        <v>56</v>
      </c>
    </row>
    <row r="9" spans="1:7" ht="24" customHeight="1">
      <c r="A9" s="233">
        <v>205</v>
      </c>
      <c r="B9" s="240" t="s">
        <v>57</v>
      </c>
      <c r="C9" s="244">
        <v>99959</v>
      </c>
      <c r="D9" s="242">
        <v>113301</v>
      </c>
      <c r="E9" s="237">
        <f t="shared" si="0"/>
        <v>13342</v>
      </c>
      <c r="F9" s="238">
        <f t="shared" si="1"/>
        <v>0.13347472463710122</v>
      </c>
      <c r="G9" s="243" t="s">
        <v>58</v>
      </c>
    </row>
    <row r="10" spans="1:7" ht="24" customHeight="1">
      <c r="A10" s="233">
        <v>206</v>
      </c>
      <c r="B10" s="240" t="s">
        <v>59</v>
      </c>
      <c r="C10" s="244">
        <v>951</v>
      </c>
      <c r="D10" s="242">
        <v>3481</v>
      </c>
      <c r="E10" s="237">
        <f t="shared" si="0"/>
        <v>2530</v>
      </c>
      <c r="F10" s="238">
        <f t="shared" si="1"/>
        <v>2.6603575184016823</v>
      </c>
      <c r="G10" s="243" t="s">
        <v>60</v>
      </c>
    </row>
    <row r="11" spans="1:7" ht="24" customHeight="1">
      <c r="A11" s="233">
        <v>207</v>
      </c>
      <c r="B11" s="240" t="s">
        <v>61</v>
      </c>
      <c r="C11" s="244">
        <v>3441</v>
      </c>
      <c r="D11" s="242">
        <v>3630</v>
      </c>
      <c r="E11" s="237">
        <f t="shared" si="0"/>
        <v>189</v>
      </c>
      <c r="F11" s="238">
        <f t="shared" si="1"/>
        <v>0.05492589363557106</v>
      </c>
      <c r="G11" s="243"/>
    </row>
    <row r="12" spans="1:7" ht="24" customHeight="1">
      <c r="A12" s="233">
        <v>208</v>
      </c>
      <c r="B12" s="240" t="s">
        <v>62</v>
      </c>
      <c r="C12" s="244">
        <v>84256</v>
      </c>
      <c r="D12" s="242">
        <v>114126</v>
      </c>
      <c r="E12" s="237">
        <f t="shared" si="0"/>
        <v>29870</v>
      </c>
      <c r="F12" s="238">
        <f t="shared" si="1"/>
        <v>0.3545148120015192</v>
      </c>
      <c r="G12" s="243" t="s">
        <v>63</v>
      </c>
    </row>
    <row r="13" spans="1:7" ht="24" customHeight="1">
      <c r="A13" s="233">
        <v>210</v>
      </c>
      <c r="B13" s="240" t="s">
        <v>64</v>
      </c>
      <c r="C13" s="244">
        <v>76234</v>
      </c>
      <c r="D13" s="242">
        <v>84231</v>
      </c>
      <c r="E13" s="237">
        <f t="shared" si="0"/>
        <v>7997</v>
      </c>
      <c r="F13" s="238">
        <f t="shared" si="1"/>
        <v>0.10490070047485374</v>
      </c>
      <c r="G13" s="243" t="s">
        <v>65</v>
      </c>
    </row>
    <row r="14" spans="1:7" ht="24" customHeight="1">
      <c r="A14" s="233">
        <v>211</v>
      </c>
      <c r="B14" s="240" t="s">
        <v>66</v>
      </c>
      <c r="C14" s="244">
        <v>9882</v>
      </c>
      <c r="D14" s="242">
        <v>13117</v>
      </c>
      <c r="E14" s="237">
        <f t="shared" si="0"/>
        <v>3235</v>
      </c>
      <c r="F14" s="238">
        <f t="shared" si="1"/>
        <v>0.32736288200769076</v>
      </c>
      <c r="G14" s="243" t="s">
        <v>67</v>
      </c>
    </row>
    <row r="15" spans="1:7" ht="24" customHeight="1">
      <c r="A15" s="233">
        <v>212</v>
      </c>
      <c r="B15" s="240" t="s">
        <v>68</v>
      </c>
      <c r="C15" s="244">
        <v>32672</v>
      </c>
      <c r="D15" s="242">
        <v>35922</v>
      </c>
      <c r="E15" s="237">
        <f t="shared" si="0"/>
        <v>3250</v>
      </c>
      <c r="F15" s="238">
        <f t="shared" si="1"/>
        <v>0.09947355533790402</v>
      </c>
      <c r="G15" s="243" t="s">
        <v>69</v>
      </c>
    </row>
    <row r="16" spans="1:7" ht="24" customHeight="1">
      <c r="A16" s="233">
        <v>213</v>
      </c>
      <c r="B16" s="240" t="s">
        <v>70</v>
      </c>
      <c r="C16" s="245">
        <v>53073</v>
      </c>
      <c r="D16" s="242">
        <v>54600</v>
      </c>
      <c r="E16" s="237">
        <f t="shared" si="0"/>
        <v>1527</v>
      </c>
      <c r="F16" s="238">
        <f t="shared" si="1"/>
        <v>0.02877169182069979</v>
      </c>
      <c r="G16" s="243" t="s">
        <v>71</v>
      </c>
    </row>
    <row r="17" spans="1:7" ht="24" customHeight="1">
      <c r="A17" s="233">
        <v>214</v>
      </c>
      <c r="B17" s="240" t="s">
        <v>72</v>
      </c>
      <c r="C17" s="244">
        <v>10149</v>
      </c>
      <c r="D17" s="242">
        <v>10437</v>
      </c>
      <c r="E17" s="237">
        <f t="shared" si="0"/>
        <v>288</v>
      </c>
      <c r="F17" s="238">
        <f t="shared" si="1"/>
        <v>0.02837718001773574</v>
      </c>
      <c r="G17" s="243"/>
    </row>
    <row r="18" spans="1:7" ht="24" customHeight="1">
      <c r="A18" s="233">
        <v>215</v>
      </c>
      <c r="B18" s="240" t="s">
        <v>73</v>
      </c>
      <c r="C18" s="244">
        <v>12610</v>
      </c>
      <c r="D18" s="242">
        <v>17500</v>
      </c>
      <c r="E18" s="237">
        <f t="shared" si="0"/>
        <v>4890</v>
      </c>
      <c r="F18" s="238">
        <f t="shared" si="1"/>
        <v>0.3877874702616971</v>
      </c>
      <c r="G18" s="243" t="s">
        <v>74</v>
      </c>
    </row>
    <row r="19" spans="1:7" ht="24" customHeight="1">
      <c r="A19" s="233">
        <v>216</v>
      </c>
      <c r="B19" s="240" t="s">
        <v>75</v>
      </c>
      <c r="C19" s="244">
        <v>3545</v>
      </c>
      <c r="D19" s="242">
        <v>4628</v>
      </c>
      <c r="E19" s="237">
        <f t="shared" si="0"/>
        <v>1083</v>
      </c>
      <c r="F19" s="238">
        <f t="shared" si="1"/>
        <v>0.3055007052186178</v>
      </c>
      <c r="G19" s="243" t="s">
        <v>76</v>
      </c>
    </row>
    <row r="20" spans="1:7" ht="24" customHeight="1">
      <c r="A20" s="233">
        <v>217</v>
      </c>
      <c r="B20" s="240" t="s">
        <v>77</v>
      </c>
      <c r="C20" s="244">
        <v>150</v>
      </c>
      <c r="D20" s="242">
        <v>0</v>
      </c>
      <c r="E20" s="237">
        <f t="shared" si="0"/>
        <v>-150</v>
      </c>
      <c r="F20" s="238">
        <f t="shared" si="1"/>
        <v>-1</v>
      </c>
      <c r="G20" s="243" t="s">
        <v>78</v>
      </c>
    </row>
    <row r="21" spans="1:7" ht="24" customHeight="1">
      <c r="A21" s="233">
        <v>220</v>
      </c>
      <c r="B21" s="240" t="s">
        <v>79</v>
      </c>
      <c r="C21" s="244">
        <v>6761</v>
      </c>
      <c r="D21" s="242">
        <v>7379</v>
      </c>
      <c r="E21" s="237">
        <f t="shared" si="0"/>
        <v>618</v>
      </c>
      <c r="F21" s="238">
        <f t="shared" si="1"/>
        <v>0.09140659665729922</v>
      </c>
      <c r="G21" s="243"/>
    </row>
    <row r="22" spans="1:7" ht="24" customHeight="1">
      <c r="A22" s="233">
        <v>221</v>
      </c>
      <c r="B22" s="240" t="s">
        <v>80</v>
      </c>
      <c r="C22" s="244">
        <v>17660</v>
      </c>
      <c r="D22" s="242">
        <v>18200</v>
      </c>
      <c r="E22" s="237">
        <f t="shared" si="0"/>
        <v>540</v>
      </c>
      <c r="F22" s="238">
        <f t="shared" si="1"/>
        <v>0.030577576443941108</v>
      </c>
      <c r="G22" s="243"/>
    </row>
    <row r="23" spans="1:7" ht="24" customHeight="1">
      <c r="A23" s="233">
        <v>222</v>
      </c>
      <c r="B23" s="240" t="s">
        <v>81</v>
      </c>
      <c r="C23" s="244">
        <v>1161</v>
      </c>
      <c r="D23" s="242">
        <v>1300</v>
      </c>
      <c r="E23" s="237">
        <f t="shared" si="0"/>
        <v>139</v>
      </c>
      <c r="F23" s="238">
        <f t="shared" si="1"/>
        <v>0.11972437553832903</v>
      </c>
      <c r="G23" s="243"/>
    </row>
    <row r="24" spans="1:7" ht="24" customHeight="1">
      <c r="A24" s="233">
        <v>224</v>
      </c>
      <c r="B24" s="240" t="s">
        <v>82</v>
      </c>
      <c r="C24" s="244"/>
      <c r="D24" s="242">
        <v>904</v>
      </c>
      <c r="E24" s="237">
        <f t="shared" si="0"/>
        <v>904</v>
      </c>
      <c r="F24" s="238"/>
      <c r="G24" s="243"/>
    </row>
    <row r="25" spans="1:7" ht="24" customHeight="1">
      <c r="A25" s="233">
        <v>227</v>
      </c>
      <c r="B25" s="240" t="s">
        <v>83</v>
      </c>
      <c r="C25" s="244">
        <v>4900</v>
      </c>
      <c r="D25" s="242">
        <v>8000</v>
      </c>
      <c r="E25" s="237">
        <f t="shared" si="0"/>
        <v>3100</v>
      </c>
      <c r="F25" s="238">
        <f t="shared" si="1"/>
        <v>0.6326530612244898</v>
      </c>
      <c r="G25" s="243" t="s">
        <v>84</v>
      </c>
    </row>
    <row r="26" spans="1:7" ht="24" customHeight="1">
      <c r="A26" s="233">
        <v>229</v>
      </c>
      <c r="B26" s="240" t="s">
        <v>85</v>
      </c>
      <c r="C26" s="244"/>
      <c r="D26" s="242"/>
      <c r="E26" s="237"/>
      <c r="F26" s="238"/>
      <c r="G26" s="243"/>
    </row>
    <row r="27" spans="1:7" ht="24" customHeight="1">
      <c r="A27" s="233">
        <v>231</v>
      </c>
      <c r="B27" s="240" t="s">
        <v>86</v>
      </c>
      <c r="C27" s="244"/>
      <c r="D27" s="242"/>
      <c r="E27" s="237"/>
      <c r="F27" s="238"/>
      <c r="G27" s="243"/>
    </row>
    <row r="28" spans="1:7" ht="24" customHeight="1">
      <c r="A28" s="233">
        <v>232</v>
      </c>
      <c r="B28" s="240" t="s">
        <v>87</v>
      </c>
      <c r="C28" s="244">
        <v>10000</v>
      </c>
      <c r="D28" s="242">
        <v>20000</v>
      </c>
      <c r="E28" s="237">
        <f t="shared" si="0"/>
        <v>10000</v>
      </c>
      <c r="F28" s="238"/>
      <c r="G28" s="243" t="s">
        <v>88</v>
      </c>
    </row>
    <row r="29" spans="1:7" ht="24" customHeight="1">
      <c r="A29" s="246" t="s">
        <v>89</v>
      </c>
      <c r="B29" s="247"/>
      <c r="C29" s="244">
        <f>SUM(C6:C28)</f>
        <v>493176</v>
      </c>
      <c r="D29" s="244">
        <f>SUM(D6:D28)</f>
        <v>583866</v>
      </c>
      <c r="E29" s="248">
        <f>SUM(E6:E28)</f>
        <v>90690</v>
      </c>
      <c r="F29" s="238">
        <f>E29/C29</f>
        <v>0.18388972699401432</v>
      </c>
      <c r="G29" s="239"/>
    </row>
    <row r="35" ht="13.5">
      <c r="I35" s="249"/>
    </row>
  </sheetData>
  <sheetProtection/>
  <mergeCells count="7">
    <mergeCell ref="A2:F2"/>
    <mergeCell ref="A4:B4"/>
    <mergeCell ref="A29:B29"/>
    <mergeCell ref="C4:C5"/>
    <mergeCell ref="D4:D5"/>
    <mergeCell ref="E4:E5"/>
    <mergeCell ref="F4:F5"/>
  </mergeCells>
  <printOptions horizontalCentered="1"/>
  <pageMargins left="0.7480314960629921" right="0.7480314960629921" top="0.7874015748031497" bottom="0.7874015748031497" header="0.5118110236220472" footer="0.5118110236220472"/>
  <pageSetup firstPageNumber="21" useFirstPageNumber="1" horizontalDpi="600" verticalDpi="600" orientation="portrait" paperSize="9"/>
  <headerFooter alignWithMargins="0">
    <oddHeader>&amp;R附表2</oddHeader>
    <oddFooter>&amp;C&amp;"Times New Roman,常规"&amp;9&amp;P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B21"/>
  <sheetViews>
    <sheetView workbookViewId="0" topLeftCell="A1">
      <selection activeCell="A2" sqref="A2:B2"/>
    </sheetView>
  </sheetViews>
  <sheetFormatPr defaultColWidth="9.00390625" defaultRowHeight="14.25"/>
  <cols>
    <col min="1" max="2" width="30.625" style="0" customWidth="1"/>
  </cols>
  <sheetData>
    <row r="1" spans="1:2" ht="19.5" customHeight="1">
      <c r="A1" s="1"/>
      <c r="B1" s="1"/>
    </row>
    <row r="2" spans="1:2" ht="19.5" customHeight="1">
      <c r="A2" s="5" t="s">
        <v>1491</v>
      </c>
      <c r="B2" s="5"/>
    </row>
    <row r="3" spans="1:2" ht="19.5" customHeight="1">
      <c r="A3" s="1"/>
      <c r="B3" s="4" t="s">
        <v>1</v>
      </c>
    </row>
    <row r="4" spans="1:2" ht="19.5" customHeight="1">
      <c r="A4" s="6" t="s">
        <v>1492</v>
      </c>
      <c r="B4" s="7"/>
    </row>
    <row r="5" spans="1:2" ht="19.5" customHeight="1">
      <c r="A5" s="8" t="s">
        <v>1493</v>
      </c>
      <c r="B5" s="8" t="s">
        <v>94</v>
      </c>
    </row>
    <row r="6" spans="1:2" ht="19.5" customHeight="1">
      <c r="A6" s="9" t="s">
        <v>1494</v>
      </c>
      <c r="B6" s="9"/>
    </row>
    <row r="7" spans="1:2" ht="19.5" customHeight="1">
      <c r="A7" s="9" t="s">
        <v>1495</v>
      </c>
      <c r="B7" s="9">
        <v>137</v>
      </c>
    </row>
    <row r="8" spans="1:2" ht="19.5" customHeight="1">
      <c r="A8" s="9" t="s">
        <v>1496</v>
      </c>
      <c r="B8" s="9"/>
    </row>
    <row r="9" spans="1:2" ht="19.5" customHeight="1">
      <c r="A9" s="9" t="s">
        <v>1497</v>
      </c>
      <c r="B9" s="9"/>
    </row>
    <row r="10" spans="1:2" ht="19.5" customHeight="1">
      <c r="A10" s="9" t="s">
        <v>1498</v>
      </c>
      <c r="B10" s="9"/>
    </row>
    <row r="11" spans="1:2" ht="19.5" customHeight="1">
      <c r="A11" s="8"/>
      <c r="B11" s="9"/>
    </row>
    <row r="12" spans="1:2" ht="19.5" customHeight="1">
      <c r="A12" s="8"/>
      <c r="B12" s="9"/>
    </row>
    <row r="13" spans="1:2" ht="19.5" customHeight="1">
      <c r="A13" s="8"/>
      <c r="B13" s="9"/>
    </row>
    <row r="14" spans="1:2" ht="19.5" customHeight="1">
      <c r="A14" s="8"/>
      <c r="B14" s="9"/>
    </row>
    <row r="15" spans="1:2" ht="19.5" customHeight="1">
      <c r="A15" s="8"/>
      <c r="B15" s="9"/>
    </row>
    <row r="16" spans="1:2" ht="19.5" customHeight="1">
      <c r="A16" s="8"/>
      <c r="B16" s="9"/>
    </row>
    <row r="17" spans="1:2" ht="19.5" customHeight="1">
      <c r="A17" s="11" t="s">
        <v>1397</v>
      </c>
      <c r="B17" s="9">
        <f>SUM(B6:B10)</f>
        <v>137</v>
      </c>
    </row>
    <row r="18" spans="1:2" ht="19.5" customHeight="1">
      <c r="A18" s="9" t="s">
        <v>1499</v>
      </c>
      <c r="B18" s="9"/>
    </row>
    <row r="19" spans="1:2" ht="19.5" customHeight="1">
      <c r="A19" s="9"/>
      <c r="B19" s="9"/>
    </row>
    <row r="20" spans="1:2" ht="19.5" customHeight="1">
      <c r="A20" s="9"/>
      <c r="B20" s="9"/>
    </row>
    <row r="21" spans="1:2" ht="19.5" customHeight="1">
      <c r="A21" s="8" t="s">
        <v>1500</v>
      </c>
      <c r="B21" s="9">
        <f>SUM(B17:B18)</f>
        <v>137</v>
      </c>
    </row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B21"/>
  <sheetViews>
    <sheetView workbookViewId="0" topLeftCell="A1">
      <selection activeCell="A2" sqref="A2:B2"/>
    </sheetView>
  </sheetViews>
  <sheetFormatPr defaultColWidth="9.00390625" defaultRowHeight="14.25"/>
  <cols>
    <col min="1" max="1" width="34.50390625" style="0" customWidth="1"/>
    <col min="2" max="2" width="34.00390625" style="0" customWidth="1"/>
  </cols>
  <sheetData>
    <row r="1" spans="1:2" ht="19.5" customHeight="1">
      <c r="A1" s="1"/>
      <c r="B1" s="4"/>
    </row>
    <row r="2" spans="1:2" ht="19.5" customHeight="1">
      <c r="A2" s="5" t="s">
        <v>1501</v>
      </c>
      <c r="B2" s="5"/>
    </row>
    <row r="3" spans="1:2" ht="19.5" customHeight="1">
      <c r="A3" s="1"/>
      <c r="B3" s="4" t="s">
        <v>1</v>
      </c>
    </row>
    <row r="4" spans="1:2" ht="19.5" customHeight="1">
      <c r="A4" s="8" t="s">
        <v>1502</v>
      </c>
      <c r="B4" s="8"/>
    </row>
    <row r="5" spans="1:2" ht="19.5" customHeight="1">
      <c r="A5" s="8" t="s">
        <v>1493</v>
      </c>
      <c r="B5" s="8" t="s">
        <v>94</v>
      </c>
    </row>
    <row r="6" spans="1:2" ht="19.5" customHeight="1">
      <c r="A6" s="9" t="s">
        <v>1503</v>
      </c>
      <c r="B6" s="9"/>
    </row>
    <row r="7" spans="1:2" ht="19.5" customHeight="1">
      <c r="A7" s="9" t="s">
        <v>1504</v>
      </c>
      <c r="B7" s="9"/>
    </row>
    <row r="8" spans="1:2" ht="19.5" customHeight="1">
      <c r="A8" s="9" t="s">
        <v>1505</v>
      </c>
      <c r="B8" s="9"/>
    </row>
    <row r="9" spans="1:2" ht="19.5" customHeight="1">
      <c r="A9" s="10" t="s">
        <v>1506</v>
      </c>
      <c r="B9" s="9"/>
    </row>
    <row r="10" spans="1:2" ht="19.5" customHeight="1">
      <c r="A10" s="9" t="s">
        <v>1507</v>
      </c>
      <c r="B10" s="9"/>
    </row>
    <row r="11" spans="1:2" ht="19.5" customHeight="1">
      <c r="A11" s="9" t="s">
        <v>1508</v>
      </c>
      <c r="B11" s="9"/>
    </row>
    <row r="12" spans="1:2" ht="19.5" customHeight="1">
      <c r="A12" s="9"/>
      <c r="B12" s="9"/>
    </row>
    <row r="13" spans="1:2" ht="19.5" customHeight="1">
      <c r="A13" s="9"/>
      <c r="B13" s="9"/>
    </row>
    <row r="14" spans="1:2" ht="19.5" customHeight="1">
      <c r="A14" s="9"/>
      <c r="B14" s="9"/>
    </row>
    <row r="15" spans="1:2" ht="19.5" customHeight="1">
      <c r="A15" s="9"/>
      <c r="B15" s="9"/>
    </row>
    <row r="16" spans="1:2" ht="19.5" customHeight="1">
      <c r="A16" s="8"/>
      <c r="B16" s="9"/>
    </row>
    <row r="17" spans="1:2" ht="19.5" customHeight="1">
      <c r="A17" s="11" t="s">
        <v>1398</v>
      </c>
      <c r="B17" s="9">
        <f>SUM(B6:B11)</f>
        <v>0</v>
      </c>
    </row>
    <row r="18" spans="1:2" ht="19.5" customHeight="1">
      <c r="A18" s="11" t="s">
        <v>1509</v>
      </c>
      <c r="B18" s="9">
        <v>137</v>
      </c>
    </row>
    <row r="19" spans="1:2" ht="19.5" customHeight="1">
      <c r="A19" s="9" t="s">
        <v>1510</v>
      </c>
      <c r="B19" s="9"/>
    </row>
    <row r="20" spans="1:2" ht="19.5" customHeight="1">
      <c r="A20" s="9"/>
      <c r="B20" s="9"/>
    </row>
    <row r="21" spans="1:2" ht="19.5" customHeight="1">
      <c r="A21" s="8" t="s">
        <v>1511</v>
      </c>
      <c r="B21" s="9">
        <f>SUM(B17:B19)</f>
        <v>137</v>
      </c>
    </row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</sheetPr>
  <dimension ref="A1:D21"/>
  <sheetViews>
    <sheetView workbookViewId="0" topLeftCell="A1">
      <selection activeCell="C18" sqref="C18"/>
    </sheetView>
  </sheetViews>
  <sheetFormatPr defaultColWidth="9.00390625" defaultRowHeight="14.25"/>
  <cols>
    <col min="1" max="1" width="35.875" style="3" customWidth="1"/>
    <col min="2" max="2" width="24.625" style="3" customWidth="1"/>
    <col min="3" max="3" width="35.875" style="3" customWidth="1"/>
    <col min="4" max="4" width="21.25390625" style="3" customWidth="1"/>
    <col min="5" max="16384" width="9.00390625" style="3" customWidth="1"/>
  </cols>
  <sheetData>
    <row r="1" s="1" customFormat="1" ht="25.5" customHeight="1">
      <c r="D1" s="4"/>
    </row>
    <row r="2" spans="1:4" s="2" customFormat="1" ht="28.5" customHeight="1">
      <c r="A2" s="5" t="s">
        <v>1512</v>
      </c>
      <c r="B2" s="5"/>
      <c r="C2" s="5"/>
      <c r="D2" s="5"/>
    </row>
    <row r="3" s="1" customFormat="1" ht="21.75" customHeight="1">
      <c r="D3" s="4" t="s">
        <v>1</v>
      </c>
    </row>
    <row r="4" spans="1:4" s="2" customFormat="1" ht="21.75" customHeight="1">
      <c r="A4" s="6" t="s">
        <v>1492</v>
      </c>
      <c r="B4" s="7"/>
      <c r="C4" s="8" t="s">
        <v>1502</v>
      </c>
      <c r="D4" s="8"/>
    </row>
    <row r="5" spans="1:4" s="2" customFormat="1" ht="21.75" customHeight="1">
      <c r="A5" s="8" t="s">
        <v>1493</v>
      </c>
      <c r="B5" s="8" t="s">
        <v>94</v>
      </c>
      <c r="C5" s="8" t="s">
        <v>1493</v>
      </c>
      <c r="D5" s="8" t="s">
        <v>94</v>
      </c>
    </row>
    <row r="6" spans="1:4" s="2" customFormat="1" ht="21.75" customHeight="1">
      <c r="A6" s="9" t="s">
        <v>1494</v>
      </c>
      <c r="B6" s="9"/>
      <c r="C6" s="9" t="s">
        <v>1503</v>
      </c>
      <c r="D6" s="9"/>
    </row>
    <row r="7" spans="1:4" s="2" customFormat="1" ht="21.75" customHeight="1">
      <c r="A7" s="9" t="s">
        <v>1495</v>
      </c>
      <c r="B7" s="9">
        <v>137</v>
      </c>
      <c r="C7" s="9" t="s">
        <v>1504</v>
      </c>
      <c r="D7" s="9"/>
    </row>
    <row r="8" spans="1:4" s="2" customFormat="1" ht="21.75" customHeight="1">
      <c r="A8" s="9" t="s">
        <v>1496</v>
      </c>
      <c r="B8" s="9"/>
      <c r="C8" s="9" t="s">
        <v>1505</v>
      </c>
      <c r="D8" s="9"/>
    </row>
    <row r="9" spans="1:4" s="2" customFormat="1" ht="21.75" customHeight="1">
      <c r="A9" s="9" t="s">
        <v>1497</v>
      </c>
      <c r="B9" s="9"/>
      <c r="C9" s="10" t="s">
        <v>1506</v>
      </c>
      <c r="D9" s="9"/>
    </row>
    <row r="10" spans="1:4" s="2" customFormat="1" ht="21.75" customHeight="1">
      <c r="A10" s="9" t="s">
        <v>1498</v>
      </c>
      <c r="B10" s="9"/>
      <c r="C10" s="9" t="s">
        <v>1507</v>
      </c>
      <c r="D10" s="9"/>
    </row>
    <row r="11" spans="1:4" s="2" customFormat="1" ht="21.75" customHeight="1">
      <c r="A11" s="8"/>
      <c r="B11" s="9"/>
      <c r="C11" s="9" t="s">
        <v>1508</v>
      </c>
      <c r="D11" s="9"/>
    </row>
    <row r="12" spans="1:4" s="2" customFormat="1" ht="21.75" customHeight="1">
      <c r="A12" s="11" t="s">
        <v>1397</v>
      </c>
      <c r="B12" s="9">
        <f>SUM(B6:B10)</f>
        <v>137</v>
      </c>
      <c r="C12" s="11" t="s">
        <v>1398</v>
      </c>
      <c r="D12" s="9">
        <f>SUM(D6:D11)</f>
        <v>0</v>
      </c>
    </row>
    <row r="13" spans="1:4" s="2" customFormat="1" ht="21.75" customHeight="1">
      <c r="A13" s="9" t="s">
        <v>1499</v>
      </c>
      <c r="B13" s="9"/>
      <c r="C13" s="11" t="s">
        <v>1509</v>
      </c>
      <c r="D13" s="9">
        <v>137</v>
      </c>
    </row>
    <row r="14" spans="1:4" s="2" customFormat="1" ht="21.75" customHeight="1">
      <c r="A14" s="9"/>
      <c r="B14" s="9"/>
      <c r="C14" s="9" t="s">
        <v>1510</v>
      </c>
      <c r="D14" s="9"/>
    </row>
    <row r="15" spans="1:4" s="2" customFormat="1" ht="21.75" customHeight="1">
      <c r="A15" s="8" t="s">
        <v>1500</v>
      </c>
      <c r="B15" s="9">
        <f>SUM(B12:B13)</f>
        <v>137</v>
      </c>
      <c r="C15" s="8" t="s">
        <v>1511</v>
      </c>
      <c r="D15" s="9">
        <f>SUM(D12:D14)</f>
        <v>137</v>
      </c>
    </row>
    <row r="16" spans="1:4" s="2" customFormat="1" ht="21.75" customHeight="1">
      <c r="A16" s="3"/>
      <c r="B16" s="3"/>
      <c r="C16" s="3"/>
      <c r="D16" s="3"/>
    </row>
    <row r="17" spans="1:4" s="2" customFormat="1" ht="21.75" customHeight="1">
      <c r="A17" s="3"/>
      <c r="B17" s="3"/>
      <c r="C17" s="3"/>
      <c r="D17" s="3"/>
    </row>
    <row r="18" spans="1:4" s="2" customFormat="1" ht="21.75" customHeight="1">
      <c r="A18" s="3"/>
      <c r="B18" s="3"/>
      <c r="C18" s="3"/>
      <c r="D18" s="3"/>
    </row>
    <row r="19" spans="1:4" s="2" customFormat="1" ht="21.75" customHeight="1">
      <c r="A19" s="3"/>
      <c r="B19" s="3"/>
      <c r="C19" s="3"/>
      <c r="D19" s="3"/>
    </row>
    <row r="20" spans="1:4" s="2" customFormat="1" ht="21.75" customHeight="1">
      <c r="A20" s="3"/>
      <c r="B20" s="3"/>
      <c r="C20" s="3"/>
      <c r="D20" s="3"/>
    </row>
    <row r="21" spans="1:4" s="2" customFormat="1" ht="21.75" customHeight="1">
      <c r="A21" s="3"/>
      <c r="B21" s="3"/>
      <c r="C21" s="3"/>
      <c r="D21" s="3"/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7874015748031497" bottom="0.7874015748031497" header="0.5118110236220472" footer="0.5118110236220472"/>
  <pageSetup firstPageNumber="31" useFirstPageNumber="1" horizontalDpi="600" verticalDpi="600" orientation="landscape" paperSize="9"/>
  <headerFooter alignWithMargins="0">
    <oddHeader>&amp;R附表8</oddHeader>
    <oddFooter>&amp;C&amp;"Times New Roman,常规"&amp;10&amp;P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I39"/>
  <sheetViews>
    <sheetView showGridLines="0" showZeros="0" zoomScale="93" zoomScaleNormal="93" workbookViewId="0" topLeftCell="A1">
      <pane ySplit="5" topLeftCell="BM6" activePane="bottomLeft" state="frozen"/>
      <selection pane="bottomLeft" activeCell="I32" sqref="I32"/>
    </sheetView>
  </sheetViews>
  <sheetFormatPr defaultColWidth="8.25390625" defaultRowHeight="14.25"/>
  <cols>
    <col min="1" max="1" width="47.375" style="34" customWidth="1"/>
    <col min="2" max="2" width="14.375" style="33" customWidth="1"/>
    <col min="3" max="3" width="47.375" style="34" customWidth="1"/>
    <col min="4" max="4" width="14.375" style="34" customWidth="1"/>
    <col min="5" max="5" width="8.25390625" style="34" hidden="1" customWidth="1"/>
    <col min="6" max="16384" width="8.25390625" style="34" customWidth="1"/>
  </cols>
  <sheetData>
    <row r="1" ht="10.5" customHeight="1"/>
    <row r="2" spans="1:4" s="208" customFormat="1" ht="15.75" customHeight="1">
      <c r="A2" s="31" t="s">
        <v>90</v>
      </c>
      <c r="B2" s="31"/>
      <c r="C2" s="31"/>
      <c r="D2" s="31"/>
    </row>
    <row r="3" spans="1:4" ht="13.5" customHeight="1">
      <c r="A3" s="32"/>
      <c r="D3" s="35" t="s">
        <v>1</v>
      </c>
    </row>
    <row r="4" spans="1:4" ht="13.5" customHeight="1">
      <c r="A4" s="36" t="s">
        <v>91</v>
      </c>
      <c r="B4" s="37"/>
      <c r="C4" s="36" t="s">
        <v>92</v>
      </c>
      <c r="D4" s="38"/>
    </row>
    <row r="5" spans="1:4" ht="13.5" customHeight="1">
      <c r="A5" s="39" t="s">
        <v>93</v>
      </c>
      <c r="B5" s="39" t="s">
        <v>94</v>
      </c>
      <c r="C5" s="39" t="s">
        <v>95</v>
      </c>
      <c r="D5" s="39" t="s">
        <v>94</v>
      </c>
    </row>
    <row r="6" spans="1:5" ht="13.5" customHeight="1">
      <c r="A6" s="40" t="s">
        <v>7</v>
      </c>
      <c r="B6" s="44">
        <v>187692</v>
      </c>
      <c r="C6" s="40" t="s">
        <v>96</v>
      </c>
      <c r="D6" s="42">
        <v>583866</v>
      </c>
      <c r="E6" s="34" t="s">
        <v>97</v>
      </c>
    </row>
    <row r="7" spans="1:4" ht="13.5" customHeight="1">
      <c r="A7" s="43" t="s">
        <v>98</v>
      </c>
      <c r="B7" s="44">
        <f>B8+B14+B34</f>
        <v>335221</v>
      </c>
      <c r="C7" s="46" t="s">
        <v>99</v>
      </c>
      <c r="D7" s="62">
        <v>42400</v>
      </c>
    </row>
    <row r="8" spans="1:4" ht="13.5" customHeight="1">
      <c r="A8" s="46" t="s">
        <v>100</v>
      </c>
      <c r="B8" s="44">
        <f>SUM(B9:B13)</f>
        <v>16414</v>
      </c>
      <c r="C8" s="46"/>
      <c r="D8" s="62"/>
    </row>
    <row r="9" spans="1:4" ht="13.5" customHeight="1">
      <c r="A9" s="49" t="s">
        <v>101</v>
      </c>
      <c r="B9" s="44">
        <v>11226</v>
      </c>
      <c r="C9" s="40" t="s">
        <v>102</v>
      </c>
      <c r="D9" s="209">
        <f>SUM(D10:D13)</f>
        <v>6790</v>
      </c>
    </row>
    <row r="10" spans="1:4" ht="13.5" customHeight="1">
      <c r="A10" s="49" t="s">
        <v>103</v>
      </c>
      <c r="B10" s="44">
        <v>1839</v>
      </c>
      <c r="C10" s="46" t="s">
        <v>104</v>
      </c>
      <c r="D10" s="64"/>
    </row>
    <row r="11" spans="1:6" ht="13.5" customHeight="1">
      <c r="A11" s="49" t="s">
        <v>105</v>
      </c>
      <c r="B11" s="44">
        <v>1446</v>
      </c>
      <c r="C11" s="46" t="s">
        <v>106</v>
      </c>
      <c r="D11" s="64">
        <v>731</v>
      </c>
      <c r="F11" s="34" t="s">
        <v>107</v>
      </c>
    </row>
    <row r="12" spans="1:4" ht="13.5" customHeight="1">
      <c r="A12" s="49" t="s">
        <v>108</v>
      </c>
      <c r="B12" s="44"/>
      <c r="C12" s="46" t="s">
        <v>109</v>
      </c>
      <c r="D12" s="64"/>
    </row>
    <row r="13" spans="1:4" ht="13.5" customHeight="1">
      <c r="A13" s="49" t="s">
        <v>110</v>
      </c>
      <c r="B13" s="44">
        <v>1903</v>
      </c>
      <c r="C13" s="46" t="s">
        <v>111</v>
      </c>
      <c r="D13" s="64">
        <v>6059</v>
      </c>
    </row>
    <row r="14" spans="1:4" ht="13.5" customHeight="1">
      <c r="A14" s="49" t="s">
        <v>112</v>
      </c>
      <c r="B14" s="44">
        <f>SUM(B15:B33)</f>
        <v>273807</v>
      </c>
      <c r="C14" s="62"/>
      <c r="D14" s="62"/>
    </row>
    <row r="15" spans="1:4" ht="13.5" customHeight="1">
      <c r="A15" s="55" t="s">
        <v>113</v>
      </c>
      <c r="B15" s="44"/>
      <c r="C15" s="66"/>
      <c r="D15" s="64"/>
    </row>
    <row r="16" spans="1:4" ht="13.5" customHeight="1">
      <c r="A16" s="55" t="s">
        <v>114</v>
      </c>
      <c r="B16" s="44">
        <v>78000</v>
      </c>
      <c r="C16" s="66"/>
      <c r="D16" s="64"/>
    </row>
    <row r="17" spans="1:4" ht="13.5" customHeight="1">
      <c r="A17" s="47" t="s">
        <v>115</v>
      </c>
      <c r="B17" s="44">
        <v>34000</v>
      </c>
      <c r="C17" s="66"/>
      <c r="D17" s="64"/>
    </row>
    <row r="18" spans="1:4" ht="13.5" customHeight="1">
      <c r="A18" s="47" t="s">
        <v>116</v>
      </c>
      <c r="B18" s="44">
        <v>3744</v>
      </c>
      <c r="C18" s="66"/>
      <c r="D18" s="64"/>
    </row>
    <row r="19" spans="1:4" ht="13.5" customHeight="1">
      <c r="A19" s="47" t="s">
        <v>117</v>
      </c>
      <c r="B19" s="44"/>
      <c r="C19" s="66"/>
      <c r="D19" s="64"/>
    </row>
    <row r="20" spans="1:4" ht="13.5" customHeight="1">
      <c r="A20" s="47" t="s">
        <v>118</v>
      </c>
      <c r="B20" s="44">
        <v>640</v>
      </c>
      <c r="C20" s="66"/>
      <c r="D20" s="64"/>
    </row>
    <row r="21" spans="1:4" ht="13.5" customHeight="1">
      <c r="A21" s="47" t="s">
        <v>119</v>
      </c>
      <c r="B21" s="44"/>
      <c r="C21" s="66"/>
      <c r="D21" s="64"/>
    </row>
    <row r="22" spans="1:4" ht="13.5" customHeight="1">
      <c r="A22" s="47" t="s">
        <v>120</v>
      </c>
      <c r="B22" s="44"/>
      <c r="C22" s="66"/>
      <c r="D22" s="64"/>
    </row>
    <row r="23" spans="1:5" ht="13.5" customHeight="1">
      <c r="A23" s="47" t="s">
        <v>121</v>
      </c>
      <c r="B23" s="44">
        <v>19375</v>
      </c>
      <c r="C23" s="66"/>
      <c r="D23" s="64"/>
      <c r="E23" s="34" t="s">
        <v>122</v>
      </c>
    </row>
    <row r="24" spans="1:4" ht="13.5" customHeight="1">
      <c r="A24" s="47" t="s">
        <v>123</v>
      </c>
      <c r="B24" s="44">
        <v>62500</v>
      </c>
      <c r="C24" s="66"/>
      <c r="D24" s="64"/>
    </row>
    <row r="25" spans="1:5" ht="13.5" customHeight="1">
      <c r="A25" s="55" t="s">
        <v>124</v>
      </c>
      <c r="B25" s="44">
        <v>50036</v>
      </c>
      <c r="C25" s="66"/>
      <c r="D25" s="64"/>
      <c r="E25" s="34" t="s">
        <v>125</v>
      </c>
    </row>
    <row r="26" spans="1:9" ht="13.5" customHeight="1">
      <c r="A26" s="47" t="s">
        <v>126</v>
      </c>
      <c r="B26" s="44">
        <v>2363</v>
      </c>
      <c r="C26" s="66"/>
      <c r="D26" s="64"/>
      <c r="E26" s="34" t="s">
        <v>127</v>
      </c>
      <c r="I26" s="214"/>
    </row>
    <row r="27" spans="1:5" ht="13.5" customHeight="1">
      <c r="A27" s="47" t="s">
        <v>128</v>
      </c>
      <c r="B27" s="44">
        <v>2500</v>
      </c>
      <c r="C27" s="66"/>
      <c r="D27" s="64"/>
      <c r="E27" s="34" t="s">
        <v>129</v>
      </c>
    </row>
    <row r="28" spans="1:5" ht="13.5" customHeight="1">
      <c r="A28" s="47" t="s">
        <v>130</v>
      </c>
      <c r="B28" s="44"/>
      <c r="C28" s="66"/>
      <c r="D28" s="64"/>
      <c r="E28" s="34" t="s">
        <v>131</v>
      </c>
    </row>
    <row r="29" spans="1:5" ht="13.5" customHeight="1">
      <c r="A29" s="47" t="s">
        <v>132</v>
      </c>
      <c r="B29" s="44"/>
      <c r="C29" s="66"/>
      <c r="D29" s="64"/>
      <c r="E29" s="210" t="s">
        <v>133</v>
      </c>
    </row>
    <row r="30" spans="1:5" ht="13.5" customHeight="1">
      <c r="A30" s="47" t="s">
        <v>134</v>
      </c>
      <c r="B30" s="44"/>
      <c r="C30" s="66"/>
      <c r="D30" s="64"/>
      <c r="E30" s="210"/>
    </row>
    <row r="31" spans="1:5" ht="13.5" customHeight="1">
      <c r="A31" s="47" t="s">
        <v>135</v>
      </c>
      <c r="B31" s="44"/>
      <c r="C31" s="66"/>
      <c r="D31" s="64"/>
      <c r="E31" s="210"/>
    </row>
    <row r="32" spans="1:5" ht="13.5" customHeight="1">
      <c r="A32" s="47" t="s">
        <v>136</v>
      </c>
      <c r="B32" s="44">
        <v>19460</v>
      </c>
      <c r="C32" s="66"/>
      <c r="D32" s="64"/>
      <c r="E32" s="210"/>
    </row>
    <row r="33" spans="1:5" ht="13.5" customHeight="1">
      <c r="A33" s="47" t="s">
        <v>137</v>
      </c>
      <c r="B33" s="44">
        <v>1189</v>
      </c>
      <c r="C33" s="66"/>
      <c r="D33" s="64"/>
      <c r="E33" s="210"/>
    </row>
    <row r="34" spans="1:4" ht="13.5" customHeight="1">
      <c r="A34" s="47" t="s">
        <v>138</v>
      </c>
      <c r="B34" s="44">
        <v>45000</v>
      </c>
      <c r="C34" s="211"/>
      <c r="D34" s="64"/>
    </row>
    <row r="35" spans="1:4" ht="13.5" customHeight="1">
      <c r="A35" s="43" t="s">
        <v>139</v>
      </c>
      <c r="B35" s="44"/>
      <c r="C35" s="211"/>
      <c r="D35" s="64"/>
    </row>
    <row r="36" spans="1:4" ht="13.5" customHeight="1">
      <c r="A36" s="43" t="s">
        <v>140</v>
      </c>
      <c r="B36" s="44"/>
      <c r="C36" s="211"/>
      <c r="D36" s="64"/>
    </row>
    <row r="37" spans="1:4" ht="13.5" customHeight="1">
      <c r="A37" s="65" t="s">
        <v>141</v>
      </c>
      <c r="B37" s="44">
        <v>67743</v>
      </c>
      <c r="C37" s="212"/>
      <c r="D37" s="64"/>
    </row>
    <row r="38" spans="1:4" ht="13.5" customHeight="1">
      <c r="A38" s="67" t="s">
        <v>142</v>
      </c>
      <c r="B38" s="41">
        <f>SUM(B6:B7,B35:B37)</f>
        <v>590656</v>
      </c>
      <c r="C38" s="67" t="s">
        <v>143</v>
      </c>
      <c r="D38" s="42">
        <f>SUM(D6,D9)</f>
        <v>590656</v>
      </c>
    </row>
    <row r="39" ht="13.5" customHeight="1">
      <c r="D39" s="213">
        <f>B38-D38</f>
        <v>0</v>
      </c>
    </row>
    <row r="40" ht="19.5" customHeight="1"/>
    <row r="41" ht="19.5" customHeight="1"/>
    <row r="42" ht="19.5" customHeight="1"/>
    <row r="43" ht="19.5" customHeight="1"/>
  </sheetData>
  <sheetProtection/>
  <mergeCells count="3">
    <mergeCell ref="A2:D2"/>
    <mergeCell ref="A4:B4"/>
    <mergeCell ref="C4:D4"/>
  </mergeCells>
  <printOptions horizontalCentered="1"/>
  <pageMargins left="0.35433070866141736" right="0.35433070866141736" top="0.2362204724409449" bottom="0" header="0.31496062992125984" footer="0.1968503937007874"/>
  <pageSetup firstPageNumber="22" useFirstPageNumber="1" horizontalDpi="600" verticalDpi="600" orientation="landscape" paperSize="9"/>
  <headerFooter alignWithMargins="0">
    <oddHeader>&amp;R附表3</oddHeader>
    <oddFooter>&amp;C&amp;"Times New Roman,常规"&amp;10&amp;P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75"/>
  <sheetViews>
    <sheetView workbookViewId="0" topLeftCell="A1">
      <selection activeCell="J11" sqref="J11"/>
    </sheetView>
  </sheetViews>
  <sheetFormatPr defaultColWidth="0" defaultRowHeight="14.25"/>
  <cols>
    <col min="1" max="1" width="4.375" style="151" customWidth="1"/>
    <col min="2" max="2" width="6.375" style="152" hidden="1" customWidth="1"/>
    <col min="3" max="3" width="21.25390625" style="153" customWidth="1"/>
    <col min="4" max="4" width="8.625" style="154" hidden="1" customWidth="1"/>
    <col min="5" max="5" width="10.50390625" style="154" customWidth="1"/>
    <col min="6" max="6" width="46.50390625" style="155" customWidth="1"/>
    <col min="7" max="7" width="11.00390625" style="151" hidden="1" customWidth="1"/>
    <col min="8" max="8" width="9.375" style="156" hidden="1" customWidth="1"/>
    <col min="9" max="9" width="36.625" style="156" hidden="1" customWidth="1"/>
    <col min="10" max="215" width="8.25390625" style="156" customWidth="1"/>
    <col min="216" max="216" width="3.375" style="156" customWidth="1"/>
    <col min="217" max="217" width="8.25390625" style="156" hidden="1" customWidth="1"/>
    <col min="218" max="218" width="13.125" style="156" customWidth="1"/>
    <col min="219" max="219" width="8.875" style="156" customWidth="1"/>
    <col min="220" max="220" width="61.125" style="156" customWidth="1"/>
    <col min="221" max="223" width="8.25390625" style="156" hidden="1" customWidth="1"/>
    <col min="224" max="16384" width="0" style="156" hidden="1" customWidth="1"/>
  </cols>
  <sheetData>
    <row r="1" spans="1:6" ht="15">
      <c r="A1" s="157"/>
      <c r="B1" s="158"/>
      <c r="C1" s="159"/>
      <c r="D1" s="160"/>
      <c r="E1" s="160"/>
      <c r="F1" s="157"/>
    </row>
    <row r="2" spans="1:6" ht="28.5" customHeight="1">
      <c r="A2" s="161" t="s">
        <v>144</v>
      </c>
      <c r="B2" s="161"/>
      <c r="C2" s="161"/>
      <c r="D2" s="161"/>
      <c r="E2" s="161"/>
      <c r="F2" s="161"/>
    </row>
    <row r="3" spans="1:6" ht="28.5" customHeight="1">
      <c r="A3" s="162"/>
      <c r="B3" s="163"/>
      <c r="D3" s="164"/>
      <c r="E3" s="164"/>
      <c r="F3" s="165" t="s">
        <v>1</v>
      </c>
    </row>
    <row r="4" spans="1:9" s="147" customFormat="1" ht="26.25" customHeight="1">
      <c r="A4" s="166" t="s">
        <v>145</v>
      </c>
      <c r="B4" s="166" t="s">
        <v>146</v>
      </c>
      <c r="C4" s="167" t="s">
        <v>147</v>
      </c>
      <c r="D4" s="168" t="s">
        <v>148</v>
      </c>
      <c r="E4" s="168" t="s">
        <v>149</v>
      </c>
      <c r="F4" s="166" t="s">
        <v>150</v>
      </c>
      <c r="G4" s="169" t="s">
        <v>151</v>
      </c>
      <c r="H4" s="170" t="s">
        <v>152</v>
      </c>
      <c r="I4" s="170" t="s">
        <v>153</v>
      </c>
    </row>
    <row r="5" spans="1:9" s="147" customFormat="1" ht="26.25" customHeight="1">
      <c r="A5" s="171">
        <v>1</v>
      </c>
      <c r="B5" s="171">
        <v>1</v>
      </c>
      <c r="C5" s="172" t="s">
        <v>154</v>
      </c>
      <c r="D5" s="173">
        <v>100</v>
      </c>
      <c r="E5" s="173">
        <v>100</v>
      </c>
      <c r="F5" s="174"/>
      <c r="G5" s="169">
        <v>20103</v>
      </c>
      <c r="H5" s="175">
        <f>E5-D5</f>
        <v>0</v>
      </c>
      <c r="I5" s="174"/>
    </row>
    <row r="6" spans="1:9" s="147" customFormat="1" ht="26.25" customHeight="1">
      <c r="A6" s="171">
        <v>2</v>
      </c>
      <c r="B6" s="171">
        <v>2</v>
      </c>
      <c r="C6" s="172" t="s">
        <v>155</v>
      </c>
      <c r="D6" s="173">
        <v>100</v>
      </c>
      <c r="E6" s="173">
        <v>100</v>
      </c>
      <c r="F6" s="174"/>
      <c r="G6" s="169"/>
      <c r="H6" s="175">
        <f aca="true" t="shared" si="0" ref="H6:H64">E6-D6</f>
        <v>0</v>
      </c>
      <c r="I6" s="174"/>
    </row>
    <row r="7" spans="1:9" s="147" customFormat="1" ht="26.25" customHeight="1">
      <c r="A7" s="171">
        <v>3</v>
      </c>
      <c r="B7" s="171">
        <v>3</v>
      </c>
      <c r="C7" s="172" t="s">
        <v>156</v>
      </c>
      <c r="D7" s="173">
        <v>150</v>
      </c>
      <c r="E7" s="173">
        <v>150</v>
      </c>
      <c r="F7" s="174"/>
      <c r="G7" s="169"/>
      <c r="H7" s="175">
        <f t="shared" si="0"/>
        <v>0</v>
      </c>
      <c r="I7" s="174"/>
    </row>
    <row r="8" spans="1:9" s="147" customFormat="1" ht="21" customHeight="1">
      <c r="A8" s="171">
        <v>4</v>
      </c>
      <c r="B8" s="171">
        <v>4</v>
      </c>
      <c r="C8" s="172" t="s">
        <v>157</v>
      </c>
      <c r="D8" s="173">
        <v>200</v>
      </c>
      <c r="E8" s="173">
        <v>240</v>
      </c>
      <c r="F8" s="174" t="s">
        <v>158</v>
      </c>
      <c r="G8" s="169">
        <v>20103</v>
      </c>
      <c r="H8" s="175">
        <f t="shared" si="0"/>
        <v>40</v>
      </c>
      <c r="I8" s="174"/>
    </row>
    <row r="9" spans="1:9" s="147" customFormat="1" ht="21" customHeight="1">
      <c r="A9" s="171">
        <v>5</v>
      </c>
      <c r="B9" s="171">
        <v>5</v>
      </c>
      <c r="C9" s="176" t="s">
        <v>159</v>
      </c>
      <c r="D9" s="173">
        <v>500</v>
      </c>
      <c r="E9" s="173">
        <v>400</v>
      </c>
      <c r="F9" s="174"/>
      <c r="G9" s="169">
        <v>20103</v>
      </c>
      <c r="H9" s="175">
        <f t="shared" si="0"/>
        <v>-100</v>
      </c>
      <c r="I9" s="174"/>
    </row>
    <row r="10" spans="1:9" s="147" customFormat="1" ht="21" customHeight="1">
      <c r="A10" s="171">
        <v>6</v>
      </c>
      <c r="B10" s="171">
        <v>201</v>
      </c>
      <c r="C10" s="172" t="s">
        <v>160</v>
      </c>
      <c r="D10" s="173">
        <v>1000</v>
      </c>
      <c r="E10" s="173">
        <v>1000</v>
      </c>
      <c r="F10" s="174" t="s">
        <v>161</v>
      </c>
      <c r="G10" s="169">
        <v>20103</v>
      </c>
      <c r="H10" s="175">
        <f t="shared" si="0"/>
        <v>0</v>
      </c>
      <c r="I10" s="174" t="s">
        <v>161</v>
      </c>
    </row>
    <row r="11" spans="1:9" s="147" customFormat="1" ht="21" customHeight="1">
      <c r="A11" s="171">
        <v>7</v>
      </c>
      <c r="B11" s="171"/>
      <c r="C11" s="172" t="s">
        <v>162</v>
      </c>
      <c r="D11" s="173">
        <v>100</v>
      </c>
      <c r="E11" s="173">
        <v>100</v>
      </c>
      <c r="F11" s="177"/>
      <c r="G11" s="169"/>
      <c r="H11" s="175">
        <f t="shared" si="0"/>
        <v>0</v>
      </c>
      <c r="I11" s="174"/>
    </row>
    <row r="12" spans="1:9" s="147" customFormat="1" ht="21" customHeight="1">
      <c r="A12" s="171">
        <v>8</v>
      </c>
      <c r="B12" s="171"/>
      <c r="C12" s="178" t="s">
        <v>163</v>
      </c>
      <c r="D12" s="179">
        <v>150</v>
      </c>
      <c r="E12" s="173">
        <v>120</v>
      </c>
      <c r="F12" s="174"/>
      <c r="G12" s="169">
        <v>20104</v>
      </c>
      <c r="H12" s="175">
        <f t="shared" si="0"/>
        <v>-30</v>
      </c>
      <c r="I12" s="174"/>
    </row>
    <row r="13" spans="1:9" s="147" customFormat="1" ht="21" customHeight="1">
      <c r="A13" s="171">
        <v>9</v>
      </c>
      <c r="B13" s="171"/>
      <c r="C13" s="172" t="s">
        <v>164</v>
      </c>
      <c r="D13" s="173">
        <v>200</v>
      </c>
      <c r="E13" s="173">
        <v>200</v>
      </c>
      <c r="F13" s="174" t="s">
        <v>165</v>
      </c>
      <c r="G13" s="169">
        <v>20105</v>
      </c>
      <c r="H13" s="175">
        <f t="shared" si="0"/>
        <v>0</v>
      </c>
      <c r="I13" s="174"/>
    </row>
    <row r="14" spans="1:9" s="147" customFormat="1" ht="21" customHeight="1">
      <c r="A14" s="171">
        <v>10</v>
      </c>
      <c r="B14" s="171"/>
      <c r="C14" s="172" t="s">
        <v>166</v>
      </c>
      <c r="D14" s="173">
        <v>600</v>
      </c>
      <c r="E14" s="173">
        <v>600</v>
      </c>
      <c r="F14" s="174" t="s">
        <v>167</v>
      </c>
      <c r="G14" s="169">
        <v>20106</v>
      </c>
      <c r="H14" s="175">
        <f t="shared" si="0"/>
        <v>0</v>
      </c>
      <c r="I14" s="174" t="s">
        <v>168</v>
      </c>
    </row>
    <row r="15" spans="1:9" s="147" customFormat="1" ht="21" customHeight="1">
      <c r="A15" s="171">
        <v>11</v>
      </c>
      <c r="B15" s="171"/>
      <c r="C15" s="172" t="s">
        <v>169</v>
      </c>
      <c r="D15" s="173">
        <v>6000</v>
      </c>
      <c r="E15" s="173">
        <v>6000</v>
      </c>
      <c r="F15" s="174" t="s">
        <v>170</v>
      </c>
      <c r="G15" s="169">
        <v>20107</v>
      </c>
      <c r="H15" s="175">
        <f t="shared" si="0"/>
        <v>0</v>
      </c>
      <c r="I15" s="174" t="s">
        <v>171</v>
      </c>
    </row>
    <row r="16" spans="1:9" s="147" customFormat="1" ht="21" customHeight="1">
      <c r="A16" s="171">
        <v>12</v>
      </c>
      <c r="B16" s="171"/>
      <c r="C16" s="172" t="s">
        <v>172</v>
      </c>
      <c r="D16" s="173">
        <v>580</v>
      </c>
      <c r="E16" s="173">
        <v>580</v>
      </c>
      <c r="F16" s="174" t="s">
        <v>173</v>
      </c>
      <c r="G16" s="169">
        <v>20110</v>
      </c>
      <c r="H16" s="175">
        <f t="shared" si="0"/>
        <v>0</v>
      </c>
      <c r="I16" s="196" t="s">
        <v>174</v>
      </c>
    </row>
    <row r="17" spans="1:9" s="147" customFormat="1" ht="26.25" customHeight="1">
      <c r="A17" s="171">
        <v>13</v>
      </c>
      <c r="B17" s="171"/>
      <c r="C17" s="172" t="s">
        <v>175</v>
      </c>
      <c r="D17" s="173">
        <v>600</v>
      </c>
      <c r="E17" s="173">
        <v>600</v>
      </c>
      <c r="F17" s="174" t="s">
        <v>176</v>
      </c>
      <c r="G17" s="169">
        <v>20111</v>
      </c>
      <c r="H17" s="175">
        <f t="shared" si="0"/>
        <v>0</v>
      </c>
      <c r="I17" s="196" t="s">
        <v>177</v>
      </c>
    </row>
    <row r="18" spans="1:9" s="147" customFormat="1" ht="37.5" customHeight="1">
      <c r="A18" s="171">
        <v>14</v>
      </c>
      <c r="B18" s="171"/>
      <c r="C18" s="172" t="s">
        <v>178</v>
      </c>
      <c r="D18" s="173">
        <v>100</v>
      </c>
      <c r="E18" s="173">
        <v>414</v>
      </c>
      <c r="F18" s="174" t="s">
        <v>179</v>
      </c>
      <c r="G18" s="169">
        <v>20306</v>
      </c>
      <c r="H18" s="175">
        <f t="shared" si="0"/>
        <v>314</v>
      </c>
      <c r="I18" s="196" t="s">
        <v>180</v>
      </c>
    </row>
    <row r="19" spans="1:9" s="147" customFormat="1" ht="303" customHeight="1">
      <c r="A19" s="171">
        <v>15</v>
      </c>
      <c r="B19" s="171"/>
      <c r="C19" s="172" t="s">
        <v>181</v>
      </c>
      <c r="D19" s="179">
        <v>27648</v>
      </c>
      <c r="E19" s="173">
        <v>40989.5</v>
      </c>
      <c r="F19" s="174" t="s">
        <v>182</v>
      </c>
      <c r="G19" s="169">
        <v>20500</v>
      </c>
      <c r="H19" s="175">
        <f t="shared" si="0"/>
        <v>13341.5</v>
      </c>
      <c r="I19" s="174" t="s">
        <v>183</v>
      </c>
    </row>
    <row r="20" spans="1:9" s="147" customFormat="1" ht="27.75" customHeight="1">
      <c r="A20" s="171">
        <v>16</v>
      </c>
      <c r="B20" s="171"/>
      <c r="C20" s="180" t="s">
        <v>184</v>
      </c>
      <c r="D20" s="179">
        <v>95</v>
      </c>
      <c r="E20" s="179">
        <v>95</v>
      </c>
      <c r="F20" s="174" t="s">
        <v>185</v>
      </c>
      <c r="G20" s="169">
        <v>20607</v>
      </c>
      <c r="H20" s="175">
        <f t="shared" si="0"/>
        <v>0</v>
      </c>
      <c r="I20" s="174"/>
    </row>
    <row r="21" spans="1:9" s="147" customFormat="1" ht="27.75" customHeight="1">
      <c r="A21" s="171">
        <v>17</v>
      </c>
      <c r="B21" s="171"/>
      <c r="C21" s="180" t="s">
        <v>186</v>
      </c>
      <c r="D21" s="181">
        <v>140</v>
      </c>
      <c r="E21" s="181">
        <v>155</v>
      </c>
      <c r="F21" s="174"/>
      <c r="G21" s="169">
        <v>20607</v>
      </c>
      <c r="H21" s="175">
        <f t="shared" si="0"/>
        <v>15</v>
      </c>
      <c r="I21" s="174"/>
    </row>
    <row r="22" spans="1:9" s="147" customFormat="1" ht="27.75" customHeight="1">
      <c r="A22" s="171">
        <v>18</v>
      </c>
      <c r="B22" s="172">
        <v>207</v>
      </c>
      <c r="C22" s="172" t="s">
        <v>187</v>
      </c>
      <c r="D22" s="182">
        <v>100</v>
      </c>
      <c r="E22" s="182">
        <v>160</v>
      </c>
      <c r="F22" s="183" t="s">
        <v>188</v>
      </c>
      <c r="G22" s="184">
        <v>20701</v>
      </c>
      <c r="H22" s="175">
        <f t="shared" si="0"/>
        <v>60</v>
      </c>
      <c r="I22" s="183"/>
    </row>
    <row r="23" spans="1:9" s="147" customFormat="1" ht="328.5" customHeight="1">
      <c r="A23" s="171">
        <v>19</v>
      </c>
      <c r="B23" s="171"/>
      <c r="C23" s="172" t="s">
        <v>189</v>
      </c>
      <c r="D23" s="181">
        <v>8669</v>
      </c>
      <c r="E23" s="181">
        <v>24333</v>
      </c>
      <c r="F23" s="183" t="s">
        <v>190</v>
      </c>
      <c r="G23" s="184">
        <v>20800</v>
      </c>
      <c r="H23" s="175">
        <f t="shared" si="0"/>
        <v>15664</v>
      </c>
      <c r="I23" s="183" t="s">
        <v>191</v>
      </c>
    </row>
    <row r="24" spans="1:9" s="147" customFormat="1" ht="149.25" customHeight="1">
      <c r="A24" s="171">
        <v>20</v>
      </c>
      <c r="B24" s="172">
        <v>208</v>
      </c>
      <c r="C24" s="180" t="s">
        <v>192</v>
      </c>
      <c r="D24" s="181">
        <v>75529</v>
      </c>
      <c r="E24" s="181">
        <v>92590</v>
      </c>
      <c r="F24" s="183" t="s">
        <v>193</v>
      </c>
      <c r="G24" s="184">
        <v>20800</v>
      </c>
      <c r="H24" s="175">
        <f t="shared" si="0"/>
        <v>17061</v>
      </c>
      <c r="I24" s="183" t="s">
        <v>194</v>
      </c>
    </row>
    <row r="25" spans="1:9" s="147" customFormat="1" ht="28.5" customHeight="1">
      <c r="A25" s="171">
        <v>21</v>
      </c>
      <c r="B25" s="172">
        <v>208</v>
      </c>
      <c r="C25" s="180" t="s">
        <v>195</v>
      </c>
      <c r="D25" s="181">
        <v>400</v>
      </c>
      <c r="E25" s="181">
        <v>350</v>
      </c>
      <c r="F25" s="183" t="s">
        <v>196</v>
      </c>
      <c r="G25" s="184">
        <v>20800</v>
      </c>
      <c r="H25" s="175">
        <f t="shared" si="0"/>
        <v>-50</v>
      </c>
      <c r="I25" s="183" t="s">
        <v>197</v>
      </c>
    </row>
    <row r="26" spans="1:9" s="147" customFormat="1" ht="28.5" customHeight="1">
      <c r="A26" s="171">
        <v>22</v>
      </c>
      <c r="B26" s="172"/>
      <c r="C26" s="172" t="s">
        <v>198</v>
      </c>
      <c r="D26" s="182">
        <v>200</v>
      </c>
      <c r="E26" s="182">
        <v>600</v>
      </c>
      <c r="F26" s="183" t="s">
        <v>199</v>
      </c>
      <c r="G26" s="184"/>
      <c r="H26" s="175">
        <f t="shared" si="0"/>
        <v>400</v>
      </c>
      <c r="I26" s="183" t="s">
        <v>200</v>
      </c>
    </row>
    <row r="27" spans="1:9" s="148" customFormat="1" ht="28.5" customHeight="1">
      <c r="A27" s="171">
        <v>23</v>
      </c>
      <c r="B27" s="185">
        <v>208</v>
      </c>
      <c r="C27" s="185" t="s">
        <v>201</v>
      </c>
      <c r="D27" s="186">
        <v>600</v>
      </c>
      <c r="E27" s="186">
        <v>480</v>
      </c>
      <c r="F27" s="187" t="s">
        <v>202</v>
      </c>
      <c r="G27" s="188">
        <v>20800</v>
      </c>
      <c r="H27" s="175">
        <f t="shared" si="0"/>
        <v>-120</v>
      </c>
      <c r="I27" s="183" t="s">
        <v>202</v>
      </c>
    </row>
    <row r="28" spans="1:9" s="149" customFormat="1" ht="28.5" customHeight="1">
      <c r="A28" s="171">
        <v>24</v>
      </c>
      <c r="B28" s="189"/>
      <c r="C28" s="190" t="s">
        <v>203</v>
      </c>
      <c r="D28" s="181">
        <v>700</v>
      </c>
      <c r="E28" s="181">
        <v>805</v>
      </c>
      <c r="F28" s="183" t="s">
        <v>204</v>
      </c>
      <c r="G28" s="191">
        <v>20801</v>
      </c>
      <c r="H28" s="175">
        <f t="shared" si="0"/>
        <v>105</v>
      </c>
      <c r="I28" s="183" t="s">
        <v>205</v>
      </c>
    </row>
    <row r="29" spans="1:9" s="147" customFormat="1" ht="28.5" customHeight="1">
      <c r="A29" s="171">
        <v>25</v>
      </c>
      <c r="B29" s="171"/>
      <c r="C29" s="172" t="s">
        <v>206</v>
      </c>
      <c r="D29" s="182">
        <v>380</v>
      </c>
      <c r="E29" s="182">
        <v>380</v>
      </c>
      <c r="F29" s="174"/>
      <c r="G29" s="169">
        <v>20811</v>
      </c>
      <c r="H29" s="175">
        <f t="shared" si="0"/>
        <v>0</v>
      </c>
      <c r="I29" s="174"/>
    </row>
    <row r="30" spans="1:9" s="147" customFormat="1" ht="294.75" customHeight="1">
      <c r="A30" s="171">
        <v>26</v>
      </c>
      <c r="B30" s="171"/>
      <c r="C30" s="180" t="s">
        <v>207</v>
      </c>
      <c r="D30" s="181">
        <v>67494</v>
      </c>
      <c r="E30" s="181">
        <v>77914</v>
      </c>
      <c r="F30" s="183" t="s">
        <v>208</v>
      </c>
      <c r="G30" s="184">
        <v>21000</v>
      </c>
      <c r="H30" s="175">
        <f t="shared" si="0"/>
        <v>10420</v>
      </c>
      <c r="I30" s="183" t="s">
        <v>209</v>
      </c>
    </row>
    <row r="31" spans="1:9" s="147" customFormat="1" ht="27.75" customHeight="1">
      <c r="A31" s="171">
        <v>27</v>
      </c>
      <c r="B31" s="171"/>
      <c r="C31" s="176" t="s">
        <v>210</v>
      </c>
      <c r="D31" s="173">
        <v>500</v>
      </c>
      <c r="E31" s="173">
        <v>400</v>
      </c>
      <c r="F31" s="174" t="s">
        <v>211</v>
      </c>
      <c r="G31" s="169">
        <v>21007</v>
      </c>
      <c r="H31" s="175">
        <f t="shared" si="0"/>
        <v>-100</v>
      </c>
      <c r="I31" s="174" t="s">
        <v>211</v>
      </c>
    </row>
    <row r="32" spans="1:9" s="147" customFormat="1" ht="80.25" customHeight="1">
      <c r="A32" s="171">
        <v>28</v>
      </c>
      <c r="B32" s="171"/>
      <c r="C32" s="180" t="s">
        <v>212</v>
      </c>
      <c r="D32" s="179">
        <v>8000</v>
      </c>
      <c r="E32" s="173">
        <v>11500</v>
      </c>
      <c r="F32" s="174" t="s">
        <v>213</v>
      </c>
      <c r="G32" s="169">
        <v>21103</v>
      </c>
      <c r="H32" s="175">
        <f t="shared" si="0"/>
        <v>3500</v>
      </c>
      <c r="I32" s="174" t="s">
        <v>214</v>
      </c>
    </row>
    <row r="33" spans="1:9" s="147" customFormat="1" ht="110.25" customHeight="1">
      <c r="A33" s="171">
        <v>29</v>
      </c>
      <c r="B33" s="171"/>
      <c r="C33" s="180" t="s">
        <v>215</v>
      </c>
      <c r="D33" s="179">
        <v>2100</v>
      </c>
      <c r="E33" s="179">
        <v>2016</v>
      </c>
      <c r="F33" s="192" t="s">
        <v>216</v>
      </c>
      <c r="G33" s="169">
        <v>21301</v>
      </c>
      <c r="H33" s="175">
        <f t="shared" si="0"/>
        <v>-84</v>
      </c>
      <c r="I33" s="174" t="s">
        <v>217</v>
      </c>
    </row>
    <row r="34" spans="1:9" s="147" customFormat="1" ht="27.75" customHeight="1">
      <c r="A34" s="171">
        <v>30</v>
      </c>
      <c r="B34" s="172"/>
      <c r="C34" s="176" t="s">
        <v>218</v>
      </c>
      <c r="D34" s="193">
        <v>351</v>
      </c>
      <c r="E34" s="193">
        <v>351</v>
      </c>
      <c r="F34" s="194"/>
      <c r="G34" s="195">
        <v>21301</v>
      </c>
      <c r="H34" s="175">
        <f t="shared" si="0"/>
        <v>0</v>
      </c>
      <c r="I34" s="194"/>
    </row>
    <row r="35" spans="1:9" s="147" customFormat="1" ht="27.75" customHeight="1">
      <c r="A35" s="171">
        <v>31</v>
      </c>
      <c r="B35" s="172">
        <v>213</v>
      </c>
      <c r="C35" s="180" t="s">
        <v>219</v>
      </c>
      <c r="D35" s="181">
        <v>2000</v>
      </c>
      <c r="E35" s="181">
        <v>2000</v>
      </c>
      <c r="F35" s="183" t="s">
        <v>220</v>
      </c>
      <c r="G35" s="184">
        <v>21306</v>
      </c>
      <c r="H35" s="175">
        <f t="shared" si="0"/>
        <v>0</v>
      </c>
      <c r="I35" s="183" t="s">
        <v>221</v>
      </c>
    </row>
    <row r="36" spans="1:9" s="147" customFormat="1" ht="27.75" customHeight="1">
      <c r="A36" s="171">
        <v>32</v>
      </c>
      <c r="B36" s="171"/>
      <c r="C36" s="180" t="s">
        <v>222</v>
      </c>
      <c r="D36" s="179">
        <v>14000</v>
      </c>
      <c r="E36" s="179">
        <v>14200</v>
      </c>
      <c r="F36" s="174"/>
      <c r="G36" s="169">
        <v>21307</v>
      </c>
      <c r="H36" s="175">
        <f t="shared" si="0"/>
        <v>200</v>
      </c>
      <c r="I36" s="174" t="s">
        <v>223</v>
      </c>
    </row>
    <row r="37" spans="1:9" s="147" customFormat="1" ht="27.75" customHeight="1">
      <c r="A37" s="171">
        <v>33</v>
      </c>
      <c r="B37" s="171"/>
      <c r="C37" s="176" t="s">
        <v>224</v>
      </c>
      <c r="D37" s="173">
        <v>1200</v>
      </c>
      <c r="E37" s="173">
        <v>500</v>
      </c>
      <c r="F37" s="196" t="s">
        <v>225</v>
      </c>
      <c r="G37" s="169">
        <v>21401</v>
      </c>
      <c r="H37" s="175">
        <f t="shared" si="0"/>
        <v>-700</v>
      </c>
      <c r="I37" s="196" t="s">
        <v>226</v>
      </c>
    </row>
    <row r="38" spans="1:9" s="147" customFormat="1" ht="39.75" customHeight="1">
      <c r="A38" s="171">
        <v>34</v>
      </c>
      <c r="B38" s="171"/>
      <c r="C38" s="178" t="s">
        <v>227</v>
      </c>
      <c r="D38" s="179">
        <v>750.5</v>
      </c>
      <c r="E38" s="179">
        <v>831</v>
      </c>
      <c r="F38" s="196" t="s">
        <v>228</v>
      </c>
      <c r="G38" s="169">
        <v>21499</v>
      </c>
      <c r="H38" s="175">
        <f t="shared" si="0"/>
        <v>80.5</v>
      </c>
      <c r="I38" s="196" t="s">
        <v>229</v>
      </c>
    </row>
    <row r="39" spans="1:9" s="147" customFormat="1" ht="60.75" customHeight="1">
      <c r="A39" s="171">
        <v>35</v>
      </c>
      <c r="B39" s="171"/>
      <c r="C39" s="180" t="s">
        <v>230</v>
      </c>
      <c r="D39" s="179">
        <v>15000</v>
      </c>
      <c r="E39" s="179">
        <v>20000</v>
      </c>
      <c r="F39" s="196" t="s">
        <v>231</v>
      </c>
      <c r="G39" s="169">
        <v>21499</v>
      </c>
      <c r="H39" s="175">
        <f t="shared" si="0"/>
        <v>5000</v>
      </c>
      <c r="I39" s="196" t="s">
        <v>232</v>
      </c>
    </row>
    <row r="40" spans="1:9" s="147" customFormat="1" ht="27.75" customHeight="1">
      <c r="A40" s="171">
        <v>36</v>
      </c>
      <c r="B40" s="171"/>
      <c r="C40" s="178" t="s">
        <v>233</v>
      </c>
      <c r="D40" s="179">
        <v>300</v>
      </c>
      <c r="E40" s="179">
        <v>240</v>
      </c>
      <c r="F40" s="196"/>
      <c r="G40" s="169">
        <v>22001</v>
      </c>
      <c r="H40" s="175">
        <f t="shared" si="0"/>
        <v>-60</v>
      </c>
      <c r="I40" s="196"/>
    </row>
    <row r="41" spans="1:9" s="147" customFormat="1" ht="27.75" customHeight="1">
      <c r="A41" s="171">
        <v>37</v>
      </c>
      <c r="B41" s="172"/>
      <c r="C41" s="172" t="s">
        <v>234</v>
      </c>
      <c r="D41" s="182">
        <v>10260</v>
      </c>
      <c r="E41" s="182">
        <v>10800</v>
      </c>
      <c r="F41" s="183"/>
      <c r="G41" s="184">
        <v>22102</v>
      </c>
      <c r="H41" s="175">
        <f t="shared" si="0"/>
        <v>540</v>
      </c>
      <c r="I41" s="183"/>
    </row>
    <row r="42" spans="1:9" s="147" customFormat="1" ht="27.75" customHeight="1">
      <c r="A42" s="171">
        <v>38</v>
      </c>
      <c r="B42" s="171"/>
      <c r="C42" s="180" t="s">
        <v>83</v>
      </c>
      <c r="D42" s="181">
        <v>4900</v>
      </c>
      <c r="E42" s="182">
        <v>8000</v>
      </c>
      <c r="F42" s="196"/>
      <c r="G42" s="169">
        <v>22700</v>
      </c>
      <c r="H42" s="175">
        <f t="shared" si="0"/>
        <v>3100</v>
      </c>
      <c r="I42" s="196"/>
    </row>
    <row r="43" spans="1:9" s="147" customFormat="1" ht="87" customHeight="1">
      <c r="A43" s="171">
        <v>39</v>
      </c>
      <c r="B43" s="171"/>
      <c r="C43" s="178" t="s">
        <v>235</v>
      </c>
      <c r="D43" s="179">
        <v>6000</v>
      </c>
      <c r="E43" s="179">
        <v>8200</v>
      </c>
      <c r="F43" s="196" t="s">
        <v>236</v>
      </c>
      <c r="G43" s="184">
        <v>22999</v>
      </c>
      <c r="H43" s="175">
        <f t="shared" si="0"/>
        <v>2200</v>
      </c>
      <c r="I43" s="196" t="s">
        <v>237</v>
      </c>
    </row>
    <row r="44" spans="1:9" s="147" customFormat="1" ht="27.75" customHeight="1">
      <c r="A44" s="171">
        <v>40</v>
      </c>
      <c r="B44" s="171"/>
      <c r="C44" s="178" t="s">
        <v>238</v>
      </c>
      <c r="D44" s="179">
        <v>200</v>
      </c>
      <c r="E44" s="179">
        <v>200</v>
      </c>
      <c r="F44" s="196" t="s">
        <v>239</v>
      </c>
      <c r="G44" s="197"/>
      <c r="H44" s="175">
        <f t="shared" si="0"/>
        <v>0</v>
      </c>
      <c r="I44" s="196"/>
    </row>
    <row r="45" spans="1:9" s="147" customFormat="1" ht="27.75" customHeight="1">
      <c r="A45" s="171">
        <v>41</v>
      </c>
      <c r="B45" s="171"/>
      <c r="C45" s="176" t="s">
        <v>240</v>
      </c>
      <c r="D45" s="173">
        <v>100</v>
      </c>
      <c r="E45" s="173">
        <v>100</v>
      </c>
      <c r="F45" s="174"/>
      <c r="G45" s="197"/>
      <c r="H45" s="175">
        <f t="shared" si="0"/>
        <v>0</v>
      </c>
      <c r="I45" s="196"/>
    </row>
    <row r="46" spans="1:9" s="147" customFormat="1" ht="27.75" customHeight="1">
      <c r="A46" s="171">
        <v>42</v>
      </c>
      <c r="B46" s="171"/>
      <c r="C46" s="176" t="s">
        <v>241</v>
      </c>
      <c r="D46" s="173">
        <v>400</v>
      </c>
      <c r="E46" s="173">
        <v>320</v>
      </c>
      <c r="F46" s="174"/>
      <c r="G46" s="197"/>
      <c r="H46" s="175">
        <f t="shared" si="0"/>
        <v>-80</v>
      </c>
      <c r="I46" s="196"/>
    </row>
    <row r="47" spans="1:9" s="147" customFormat="1" ht="27.75" customHeight="1">
      <c r="A47" s="171">
        <v>43</v>
      </c>
      <c r="B47" s="171"/>
      <c r="C47" s="178" t="s">
        <v>242</v>
      </c>
      <c r="D47" s="179">
        <v>200</v>
      </c>
      <c r="E47" s="179">
        <v>200</v>
      </c>
      <c r="F47" s="196"/>
      <c r="G47" s="197"/>
      <c r="H47" s="175">
        <f t="shared" si="0"/>
        <v>0</v>
      </c>
      <c r="I47" s="196"/>
    </row>
    <row r="48" spans="1:9" ht="27.75" customHeight="1">
      <c r="A48" s="171">
        <v>44</v>
      </c>
      <c r="B48" s="198"/>
      <c r="C48" s="198" t="s">
        <v>243</v>
      </c>
      <c r="D48" s="173">
        <v>1000</v>
      </c>
      <c r="E48" s="173">
        <v>800</v>
      </c>
      <c r="F48" s="174"/>
      <c r="H48" s="175">
        <f t="shared" si="0"/>
        <v>-200</v>
      </c>
      <c r="I48" s="196"/>
    </row>
    <row r="49" spans="1:9" ht="27.75" customHeight="1">
      <c r="A49" s="171">
        <v>45</v>
      </c>
      <c r="B49" s="198"/>
      <c r="C49" s="180" t="s">
        <v>244</v>
      </c>
      <c r="D49" s="179">
        <v>3000</v>
      </c>
      <c r="E49" s="173">
        <v>5000</v>
      </c>
      <c r="F49" s="196" t="s">
        <v>245</v>
      </c>
      <c r="H49" s="175">
        <f t="shared" si="0"/>
        <v>2000</v>
      </c>
      <c r="I49" s="196" t="s">
        <v>246</v>
      </c>
    </row>
    <row r="50" spans="1:9" ht="27.75" customHeight="1">
      <c r="A50" s="171">
        <v>47</v>
      </c>
      <c r="B50" s="198"/>
      <c r="C50" s="199" t="s">
        <v>247</v>
      </c>
      <c r="D50" s="179"/>
      <c r="E50" s="173">
        <v>600</v>
      </c>
      <c r="F50" s="172"/>
      <c r="H50" s="175">
        <f t="shared" si="0"/>
        <v>600</v>
      </c>
      <c r="I50" s="196" t="s">
        <v>248</v>
      </c>
    </row>
    <row r="51" spans="1:9" ht="27.75" customHeight="1">
      <c r="A51" s="171">
        <v>48</v>
      </c>
      <c r="B51" s="198"/>
      <c r="C51" s="172" t="s">
        <v>249</v>
      </c>
      <c r="D51" s="173"/>
      <c r="E51" s="173">
        <v>100</v>
      </c>
      <c r="F51" s="174" t="s">
        <v>250</v>
      </c>
      <c r="H51" s="175">
        <f t="shared" si="0"/>
        <v>100</v>
      </c>
      <c r="I51" s="196" t="s">
        <v>251</v>
      </c>
    </row>
    <row r="52" spans="1:9" ht="27.75" customHeight="1">
      <c r="A52" s="171">
        <v>49</v>
      </c>
      <c r="B52" s="198"/>
      <c r="C52" s="172" t="s">
        <v>252</v>
      </c>
      <c r="D52" s="173"/>
      <c r="E52" s="173">
        <v>200</v>
      </c>
      <c r="F52" s="174"/>
      <c r="H52" s="175">
        <f t="shared" si="0"/>
        <v>200</v>
      </c>
      <c r="I52" s="196"/>
    </row>
    <row r="53" spans="1:9" ht="27.75" customHeight="1">
      <c r="A53" s="171">
        <v>50</v>
      </c>
      <c r="B53" s="198"/>
      <c r="C53" s="180" t="s">
        <v>253</v>
      </c>
      <c r="D53" s="179">
        <v>3000</v>
      </c>
      <c r="E53" s="179">
        <v>4000</v>
      </c>
      <c r="F53" s="196" t="s">
        <v>248</v>
      </c>
      <c r="H53" s="175">
        <f t="shared" si="0"/>
        <v>1000</v>
      </c>
      <c r="I53" s="196"/>
    </row>
    <row r="54" spans="1:9" ht="27.75" customHeight="1">
      <c r="A54" s="171">
        <v>51</v>
      </c>
      <c r="B54" s="198"/>
      <c r="C54" s="180" t="s">
        <v>254</v>
      </c>
      <c r="D54" s="179">
        <v>600</v>
      </c>
      <c r="E54" s="179">
        <v>600</v>
      </c>
      <c r="F54" s="196"/>
      <c r="H54" s="175">
        <f t="shared" si="0"/>
        <v>0</v>
      </c>
      <c r="I54" s="196" t="s">
        <v>255</v>
      </c>
    </row>
    <row r="55" spans="1:9" ht="27.75" customHeight="1">
      <c r="A55" s="171">
        <v>52</v>
      </c>
      <c r="B55" s="198"/>
      <c r="C55" s="172" t="s">
        <v>256</v>
      </c>
      <c r="D55" s="173">
        <v>1000</v>
      </c>
      <c r="E55" s="173">
        <v>1000</v>
      </c>
      <c r="F55" s="174" t="s">
        <v>257</v>
      </c>
      <c r="H55" s="175">
        <f t="shared" si="0"/>
        <v>0</v>
      </c>
      <c r="I55" s="196" t="s">
        <v>258</v>
      </c>
    </row>
    <row r="56" spans="1:9" ht="27.75" customHeight="1">
      <c r="A56" s="171">
        <v>53</v>
      </c>
      <c r="B56" s="198"/>
      <c r="C56" s="172" t="s">
        <v>259</v>
      </c>
      <c r="D56" s="173">
        <v>500</v>
      </c>
      <c r="E56" s="173">
        <v>240</v>
      </c>
      <c r="F56" s="200"/>
      <c r="H56" s="175">
        <f t="shared" si="0"/>
        <v>-260</v>
      </c>
      <c r="I56" s="196"/>
    </row>
    <row r="57" spans="1:9" ht="27.75" customHeight="1">
      <c r="A57" s="171">
        <v>54</v>
      </c>
      <c r="B57" s="198"/>
      <c r="C57" s="180" t="s">
        <v>260</v>
      </c>
      <c r="D57" s="179">
        <v>500</v>
      </c>
      <c r="E57" s="179">
        <v>1500</v>
      </c>
      <c r="F57" s="174" t="s">
        <v>261</v>
      </c>
      <c r="H57" s="175">
        <f t="shared" si="0"/>
        <v>1000</v>
      </c>
      <c r="I57" s="196"/>
    </row>
    <row r="58" spans="1:9" ht="27.75" customHeight="1">
      <c r="A58" s="171">
        <v>55</v>
      </c>
      <c r="B58" s="198"/>
      <c r="C58" s="172" t="s">
        <v>262</v>
      </c>
      <c r="D58" s="173"/>
      <c r="E58" s="173">
        <v>120</v>
      </c>
      <c r="F58" s="174" t="s">
        <v>261</v>
      </c>
      <c r="H58" s="175">
        <f t="shared" si="0"/>
        <v>120</v>
      </c>
      <c r="I58" s="196" t="s">
        <v>263</v>
      </c>
    </row>
    <row r="59" spans="1:9" s="150" customFormat="1" ht="27.75" customHeight="1">
      <c r="A59" s="171">
        <v>56</v>
      </c>
      <c r="B59" s="198"/>
      <c r="C59" s="180" t="s">
        <v>264</v>
      </c>
      <c r="D59" s="179">
        <v>10000</v>
      </c>
      <c r="E59" s="179">
        <v>20000</v>
      </c>
      <c r="F59" s="196" t="s">
        <v>265</v>
      </c>
      <c r="G59" s="151"/>
      <c r="H59" s="175">
        <f t="shared" si="0"/>
        <v>10000</v>
      </c>
      <c r="I59" s="196"/>
    </row>
    <row r="60" spans="1:9" s="150" customFormat="1" ht="27.75" customHeight="1">
      <c r="A60" s="171">
        <v>57</v>
      </c>
      <c r="B60" s="198"/>
      <c r="C60" s="180" t="s">
        <v>266</v>
      </c>
      <c r="D60" s="179"/>
      <c r="E60" s="179">
        <v>2500</v>
      </c>
      <c r="F60" s="196" t="s">
        <v>267</v>
      </c>
      <c r="G60" s="151"/>
      <c r="H60" s="175"/>
      <c r="I60" s="196"/>
    </row>
    <row r="61" spans="1:9" ht="48" customHeight="1">
      <c r="A61" s="171">
        <v>58</v>
      </c>
      <c r="B61" s="198"/>
      <c r="C61" s="180" t="s">
        <v>268</v>
      </c>
      <c r="D61" s="179">
        <v>5620</v>
      </c>
      <c r="E61" s="179">
        <v>3120</v>
      </c>
      <c r="F61" s="196" t="s">
        <v>269</v>
      </c>
      <c r="G61" s="151"/>
      <c r="H61" s="175">
        <f t="shared" si="0"/>
        <v>-2500</v>
      </c>
      <c r="I61" s="174"/>
    </row>
    <row r="62" spans="1:9" s="150" customFormat="1" ht="27.75" customHeight="1">
      <c r="A62" s="171">
        <v>59</v>
      </c>
      <c r="B62" s="198"/>
      <c r="C62" s="172" t="s">
        <v>270</v>
      </c>
      <c r="D62" s="173">
        <v>397</v>
      </c>
      <c r="E62" s="173">
        <v>910</v>
      </c>
      <c r="F62" s="196" t="s">
        <v>271</v>
      </c>
      <c r="G62" s="151"/>
      <c r="H62" s="175">
        <f t="shared" si="0"/>
        <v>513</v>
      </c>
      <c r="I62" s="174"/>
    </row>
    <row r="63" spans="1:9" ht="27.75" customHeight="1">
      <c r="A63" s="171">
        <v>60</v>
      </c>
      <c r="B63" s="198"/>
      <c r="C63" s="172" t="s">
        <v>272</v>
      </c>
      <c r="D63" s="179">
        <v>100</v>
      </c>
      <c r="E63" s="179">
        <v>100</v>
      </c>
      <c r="F63" s="174"/>
      <c r="H63" s="175">
        <f t="shared" si="0"/>
        <v>0</v>
      </c>
      <c r="I63" s="174"/>
    </row>
    <row r="64" spans="1:9" ht="27.75" customHeight="1">
      <c r="A64" s="171">
        <v>61</v>
      </c>
      <c r="B64" s="198"/>
      <c r="C64" s="201" t="s">
        <v>273</v>
      </c>
      <c r="D64" s="173">
        <v>100</v>
      </c>
      <c r="E64" s="173">
        <v>100</v>
      </c>
      <c r="F64" s="174"/>
      <c r="H64" s="175">
        <f t="shared" si="0"/>
        <v>0</v>
      </c>
      <c r="I64" s="174"/>
    </row>
    <row r="65" spans="1:9" ht="27.75" customHeight="1">
      <c r="A65" s="171">
        <v>62</v>
      </c>
      <c r="B65" s="198"/>
      <c r="C65" s="172" t="s">
        <v>274</v>
      </c>
      <c r="D65" s="173">
        <v>400</v>
      </c>
      <c r="E65" s="173">
        <v>400</v>
      </c>
      <c r="F65" s="174"/>
      <c r="H65" s="175">
        <f aca="true" t="shared" si="1" ref="H65:H74">E65-D65</f>
        <v>0</v>
      </c>
      <c r="I65" s="207"/>
    </row>
    <row r="66" spans="1:9" ht="27.75" customHeight="1">
      <c r="A66" s="171">
        <v>63</v>
      </c>
      <c r="B66" s="198"/>
      <c r="C66" s="172" t="s">
        <v>275</v>
      </c>
      <c r="D66" s="202"/>
      <c r="E66" s="173">
        <v>208</v>
      </c>
      <c r="F66" s="174" t="s">
        <v>276</v>
      </c>
      <c r="H66" s="175">
        <f t="shared" si="1"/>
        <v>208</v>
      </c>
      <c r="I66" s="207"/>
    </row>
    <row r="67" spans="1:9" ht="27.75" customHeight="1">
      <c r="A67" s="171">
        <v>64</v>
      </c>
      <c r="B67" s="198"/>
      <c r="C67" s="172" t="s">
        <v>277</v>
      </c>
      <c r="D67" s="173"/>
      <c r="E67" s="173">
        <v>100</v>
      </c>
      <c r="F67" s="174" t="s">
        <v>278</v>
      </c>
      <c r="H67" s="175">
        <f t="shared" si="1"/>
        <v>100</v>
      </c>
      <c r="I67" s="207"/>
    </row>
    <row r="68" spans="1:9" ht="27.75" customHeight="1">
      <c r="A68" s="171">
        <v>65</v>
      </c>
      <c r="B68" s="198"/>
      <c r="C68" s="172" t="s">
        <v>279</v>
      </c>
      <c r="D68" s="173"/>
      <c r="E68" s="173">
        <v>500</v>
      </c>
      <c r="F68" s="174" t="s">
        <v>280</v>
      </c>
      <c r="H68" s="175">
        <f t="shared" si="1"/>
        <v>500</v>
      </c>
      <c r="I68" s="207"/>
    </row>
    <row r="69" spans="1:9" ht="27.75" customHeight="1">
      <c r="A69" s="171">
        <v>66</v>
      </c>
      <c r="B69" s="198"/>
      <c r="C69" s="172" t="s">
        <v>281</v>
      </c>
      <c r="D69" s="173"/>
      <c r="E69" s="173">
        <v>80</v>
      </c>
      <c r="F69" s="174"/>
      <c r="H69" s="175">
        <f t="shared" si="1"/>
        <v>80</v>
      </c>
      <c r="I69" s="207"/>
    </row>
    <row r="70" spans="1:9" ht="27.75" customHeight="1">
      <c r="A70" s="171">
        <v>67</v>
      </c>
      <c r="B70" s="198"/>
      <c r="C70" s="172" t="s">
        <v>282</v>
      </c>
      <c r="D70" s="173"/>
      <c r="E70" s="173">
        <v>800</v>
      </c>
      <c r="F70" s="174" t="s">
        <v>283</v>
      </c>
      <c r="H70" s="175">
        <f t="shared" si="1"/>
        <v>800</v>
      </c>
      <c r="I70" s="207"/>
    </row>
    <row r="71" spans="1:9" ht="27.75" customHeight="1">
      <c r="A71" s="171">
        <v>68</v>
      </c>
      <c r="B71" s="198"/>
      <c r="C71" s="172" t="s">
        <v>284</v>
      </c>
      <c r="D71" s="173"/>
      <c r="E71" s="173">
        <v>160</v>
      </c>
      <c r="F71" s="174" t="s">
        <v>285</v>
      </c>
      <c r="H71" s="175">
        <f t="shared" si="1"/>
        <v>160</v>
      </c>
      <c r="I71" s="207"/>
    </row>
    <row r="72" spans="1:9" ht="27.75" customHeight="1">
      <c r="A72" s="171">
        <v>69</v>
      </c>
      <c r="B72" s="198"/>
      <c r="C72" s="172" t="s">
        <v>286</v>
      </c>
      <c r="D72" s="173"/>
      <c r="E72" s="173">
        <v>400</v>
      </c>
      <c r="F72" s="174" t="s">
        <v>287</v>
      </c>
      <c r="H72" s="175">
        <f t="shared" si="1"/>
        <v>400</v>
      </c>
      <c r="I72" s="207"/>
    </row>
    <row r="73" spans="1:9" ht="27.75" customHeight="1">
      <c r="A73" s="171">
        <v>70</v>
      </c>
      <c r="B73" s="198"/>
      <c r="C73" s="172" t="s">
        <v>288</v>
      </c>
      <c r="D73" s="173"/>
      <c r="E73" s="173">
        <v>200</v>
      </c>
      <c r="F73" s="174"/>
      <c r="H73" s="175">
        <f t="shared" si="1"/>
        <v>200</v>
      </c>
      <c r="I73" s="207"/>
    </row>
    <row r="74" spans="1:9" ht="27.75" customHeight="1">
      <c r="A74" s="171"/>
      <c r="B74" s="198"/>
      <c r="C74" s="203" t="s">
        <v>289</v>
      </c>
      <c r="D74" s="204">
        <f>SUM(D5:D69)</f>
        <v>284813.5</v>
      </c>
      <c r="E74" s="204">
        <f>SUM(E5:E73)</f>
        <v>373051.5</v>
      </c>
      <c r="F74" s="204"/>
      <c r="G74" s="205"/>
      <c r="H74" s="175">
        <f t="shared" si="1"/>
        <v>88238</v>
      </c>
      <c r="I74" s="207"/>
    </row>
    <row r="75" spans="1:6" ht="28.5" customHeight="1">
      <c r="A75" s="206" t="s">
        <v>290</v>
      </c>
      <c r="B75" s="206"/>
      <c r="C75" s="206"/>
      <c r="D75" s="206"/>
      <c r="E75" s="206"/>
      <c r="F75" s="206"/>
    </row>
  </sheetData>
  <sheetProtection/>
  <mergeCells count="2">
    <mergeCell ref="A2:F2"/>
    <mergeCell ref="A75:F75"/>
  </mergeCells>
  <printOptions horizontalCentered="1"/>
  <pageMargins left="0.6299212598425197" right="0.35433070866141736" top="0.6692913385826772" bottom="0.4724409448818898" header="0.5118110236220472" footer="0.31496062992125984"/>
  <pageSetup firstPageNumber="23" useFirstPageNumber="1" horizontalDpi="600" verticalDpi="600" orientation="portrait" paperSize="9"/>
  <headerFooter alignWithMargins="0">
    <oddHeader>&amp;R&amp;11附表4</oddHeader>
    <oddFooter>&amp;C&amp;"Times New Roman,常规"&amp;10&amp;P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C1377"/>
  <sheetViews>
    <sheetView workbookViewId="0" topLeftCell="A1">
      <selection activeCell="A1" sqref="A1:C1"/>
    </sheetView>
  </sheetViews>
  <sheetFormatPr defaultColWidth="9.00390625" defaultRowHeight="14.25"/>
  <cols>
    <col min="1" max="1" width="34.50390625" style="0" customWidth="1"/>
    <col min="2" max="2" width="23.375" style="0" customWidth="1"/>
    <col min="3" max="3" width="14.75390625" style="0" customWidth="1"/>
  </cols>
  <sheetData>
    <row r="1" spans="1:3" ht="21">
      <c r="A1" s="136" t="s">
        <v>291</v>
      </c>
      <c r="B1" s="136"/>
      <c r="C1" s="136"/>
    </row>
    <row r="2" spans="1:3" ht="15">
      <c r="A2" s="137"/>
      <c r="B2" s="138"/>
      <c r="C2" s="139" t="s">
        <v>292</v>
      </c>
    </row>
    <row r="3" spans="1:3" ht="15">
      <c r="A3" s="140" t="s">
        <v>293</v>
      </c>
      <c r="B3" s="140" t="s">
        <v>294</v>
      </c>
      <c r="C3" s="140" t="s">
        <v>295</v>
      </c>
    </row>
    <row r="4" spans="1:3" ht="15">
      <c r="A4" s="141" t="s">
        <v>296</v>
      </c>
      <c r="B4" s="142">
        <f>SUM(B5,B17,B26,B37,B48,B59,B70,B82,B91,B104,B114,B123,B134,B148,B155,B163,B169,B176,B183,B190,B197,B203,B211,B217,B223,B229,B246)</f>
        <v>49151</v>
      </c>
      <c r="C4" s="141"/>
    </row>
    <row r="5" spans="1:3" ht="15">
      <c r="A5" s="141" t="s">
        <v>297</v>
      </c>
      <c r="B5" s="142">
        <f>SUM(B6:B16)</f>
        <v>1169</v>
      </c>
      <c r="C5" s="141"/>
    </row>
    <row r="6" spans="1:3" ht="15">
      <c r="A6" s="141" t="s">
        <v>298</v>
      </c>
      <c r="B6" s="142">
        <v>756</v>
      </c>
      <c r="C6" s="141"/>
    </row>
    <row r="7" spans="1:3" ht="15">
      <c r="A7" s="141" t="s">
        <v>299</v>
      </c>
      <c r="B7" s="142">
        <v>257</v>
      </c>
      <c r="C7" s="141"/>
    </row>
    <row r="8" spans="1:3" ht="15">
      <c r="A8" s="141" t="s">
        <v>300</v>
      </c>
      <c r="B8" s="142"/>
      <c r="C8" s="141"/>
    </row>
    <row r="9" spans="1:3" ht="15">
      <c r="A9" s="141" t="s">
        <v>301</v>
      </c>
      <c r="B9" s="142">
        <v>73</v>
      </c>
      <c r="C9" s="141"/>
    </row>
    <row r="10" spans="1:3" ht="15">
      <c r="A10" s="141" t="s">
        <v>302</v>
      </c>
      <c r="B10" s="142"/>
      <c r="C10" s="141"/>
    </row>
    <row r="11" spans="1:3" ht="15">
      <c r="A11" s="141" t="s">
        <v>303</v>
      </c>
      <c r="B11" s="142"/>
      <c r="C11" s="141"/>
    </row>
    <row r="12" spans="1:3" ht="15">
      <c r="A12" s="141" t="s">
        <v>304</v>
      </c>
      <c r="B12" s="142">
        <v>32</v>
      </c>
      <c r="C12" s="141"/>
    </row>
    <row r="13" spans="1:3" ht="15">
      <c r="A13" s="141" t="s">
        <v>305</v>
      </c>
      <c r="B13" s="142">
        <v>51</v>
      </c>
      <c r="C13" s="141"/>
    </row>
    <row r="14" spans="1:3" ht="15">
      <c r="A14" s="141" t="s">
        <v>306</v>
      </c>
      <c r="B14" s="142"/>
      <c r="C14" s="141"/>
    </row>
    <row r="15" spans="1:3" ht="15">
      <c r="A15" s="141" t="s">
        <v>307</v>
      </c>
      <c r="B15" s="142"/>
      <c r="C15" s="141"/>
    </row>
    <row r="16" spans="1:3" ht="15">
      <c r="A16" s="141" t="s">
        <v>308</v>
      </c>
      <c r="B16" s="142"/>
      <c r="C16" s="141"/>
    </row>
    <row r="17" spans="1:3" ht="15">
      <c r="A17" s="141" t="s">
        <v>309</v>
      </c>
      <c r="B17" s="142">
        <f>SUM(B18:B25)</f>
        <v>535</v>
      </c>
      <c r="C17" s="141"/>
    </row>
    <row r="18" spans="1:3" ht="15">
      <c r="A18" s="141" t="s">
        <v>298</v>
      </c>
      <c r="B18" s="142">
        <v>242</v>
      </c>
      <c r="C18" s="141"/>
    </row>
    <row r="19" spans="1:3" ht="15">
      <c r="A19" s="141" t="s">
        <v>299</v>
      </c>
      <c r="B19" s="142">
        <v>210</v>
      </c>
      <c r="C19" s="141"/>
    </row>
    <row r="20" spans="1:3" ht="15">
      <c r="A20" s="141" t="s">
        <v>300</v>
      </c>
      <c r="B20" s="142"/>
      <c r="C20" s="141"/>
    </row>
    <row r="21" spans="1:3" ht="15">
      <c r="A21" s="141" t="s">
        <v>310</v>
      </c>
      <c r="B21" s="142">
        <v>43</v>
      </c>
      <c r="C21" s="141"/>
    </row>
    <row r="22" spans="1:3" ht="15">
      <c r="A22" s="141" t="s">
        <v>311</v>
      </c>
      <c r="B22" s="142">
        <v>40</v>
      </c>
      <c r="C22" s="141"/>
    </row>
    <row r="23" spans="1:3" ht="15">
      <c r="A23" s="141" t="s">
        <v>312</v>
      </c>
      <c r="B23" s="142"/>
      <c r="C23" s="141"/>
    </row>
    <row r="24" spans="1:3" ht="15">
      <c r="A24" s="141" t="s">
        <v>307</v>
      </c>
      <c r="B24" s="142"/>
      <c r="C24" s="141"/>
    </row>
    <row r="25" spans="1:3" ht="15">
      <c r="A25" s="141" t="s">
        <v>313</v>
      </c>
      <c r="B25" s="142"/>
      <c r="C25" s="141"/>
    </row>
    <row r="26" spans="1:3" ht="15">
      <c r="A26" s="141" t="s">
        <v>314</v>
      </c>
      <c r="B26" s="142">
        <f>SUM(B27:B36)</f>
        <v>23603</v>
      </c>
      <c r="C26" s="141"/>
    </row>
    <row r="27" spans="1:3" ht="15">
      <c r="A27" s="141" t="s">
        <v>298</v>
      </c>
      <c r="B27" s="142">
        <v>13748</v>
      </c>
      <c r="C27" s="141"/>
    </row>
    <row r="28" spans="1:3" ht="15">
      <c r="A28" s="141" t="s">
        <v>299</v>
      </c>
      <c r="B28" s="142">
        <v>8385</v>
      </c>
      <c r="C28" s="141"/>
    </row>
    <row r="29" spans="1:3" ht="15">
      <c r="A29" s="141" t="s">
        <v>300</v>
      </c>
      <c r="B29" s="142"/>
      <c r="C29" s="141"/>
    </row>
    <row r="30" spans="1:3" ht="15">
      <c r="A30" s="141" t="s">
        <v>315</v>
      </c>
      <c r="B30" s="142"/>
      <c r="C30" s="141"/>
    </row>
    <row r="31" spans="1:3" ht="15">
      <c r="A31" s="141" t="s">
        <v>316</v>
      </c>
      <c r="B31" s="142"/>
      <c r="C31" s="141"/>
    </row>
    <row r="32" spans="1:3" ht="15">
      <c r="A32" s="141" t="s">
        <v>317</v>
      </c>
      <c r="B32" s="142"/>
      <c r="C32" s="141"/>
    </row>
    <row r="33" spans="1:3" ht="15">
      <c r="A33" s="141" t="s">
        <v>318</v>
      </c>
      <c r="B33" s="142">
        <v>1470</v>
      </c>
      <c r="C33" s="141"/>
    </row>
    <row r="34" spans="1:3" ht="15">
      <c r="A34" s="141" t="s">
        <v>319</v>
      </c>
      <c r="B34" s="142"/>
      <c r="C34" s="141"/>
    </row>
    <row r="35" spans="1:3" ht="15">
      <c r="A35" s="141" t="s">
        <v>307</v>
      </c>
      <c r="B35" s="142"/>
      <c r="C35" s="141"/>
    </row>
    <row r="36" spans="1:3" ht="15">
      <c r="A36" s="141" t="s">
        <v>320</v>
      </c>
      <c r="B36" s="142"/>
      <c r="C36" s="141"/>
    </row>
    <row r="37" spans="1:3" ht="15">
      <c r="A37" s="141" t="s">
        <v>321</v>
      </c>
      <c r="B37" s="142">
        <f>SUM(B38:B47)</f>
        <v>1490</v>
      </c>
      <c r="C37" s="141"/>
    </row>
    <row r="38" spans="1:3" ht="15">
      <c r="A38" s="141" t="s">
        <v>298</v>
      </c>
      <c r="B38" s="142">
        <v>350</v>
      </c>
      <c r="C38" s="141"/>
    </row>
    <row r="39" spans="1:3" ht="15">
      <c r="A39" s="141" t="s">
        <v>299</v>
      </c>
      <c r="B39" s="142">
        <v>344</v>
      </c>
      <c r="C39" s="141"/>
    </row>
    <row r="40" spans="1:3" ht="15">
      <c r="A40" s="141" t="s">
        <v>300</v>
      </c>
      <c r="B40" s="142"/>
      <c r="C40" s="141"/>
    </row>
    <row r="41" spans="1:3" ht="15">
      <c r="A41" s="141" t="s">
        <v>322</v>
      </c>
      <c r="B41" s="142"/>
      <c r="C41" s="141"/>
    </row>
    <row r="42" spans="1:3" ht="15">
      <c r="A42" s="141" t="s">
        <v>323</v>
      </c>
      <c r="B42" s="142"/>
      <c r="C42" s="141"/>
    </row>
    <row r="43" spans="1:3" ht="15">
      <c r="A43" s="141" t="s">
        <v>324</v>
      </c>
      <c r="B43" s="142"/>
      <c r="C43" s="141"/>
    </row>
    <row r="44" spans="1:3" ht="15">
      <c r="A44" s="141" t="s">
        <v>325</v>
      </c>
      <c r="B44" s="142"/>
      <c r="C44" s="141"/>
    </row>
    <row r="45" spans="1:3" ht="15">
      <c r="A45" s="141" t="s">
        <v>326</v>
      </c>
      <c r="B45" s="142">
        <v>82</v>
      </c>
      <c r="C45" s="141"/>
    </row>
    <row r="46" spans="1:3" ht="15">
      <c r="A46" s="141" t="s">
        <v>307</v>
      </c>
      <c r="B46" s="142"/>
      <c r="C46" s="141"/>
    </row>
    <row r="47" spans="1:3" ht="15">
      <c r="A47" s="141" t="s">
        <v>327</v>
      </c>
      <c r="B47" s="142">
        <v>714</v>
      </c>
      <c r="C47" s="141"/>
    </row>
    <row r="48" spans="1:3" ht="15">
      <c r="A48" s="141" t="s">
        <v>328</v>
      </c>
      <c r="B48" s="142">
        <f>SUM(B49:B58)</f>
        <v>623</v>
      </c>
      <c r="C48" s="141"/>
    </row>
    <row r="49" spans="1:3" ht="15">
      <c r="A49" s="141" t="s">
        <v>298</v>
      </c>
      <c r="B49" s="142">
        <v>219</v>
      </c>
      <c r="C49" s="141"/>
    </row>
    <row r="50" spans="1:3" ht="15">
      <c r="A50" s="141" t="s">
        <v>299</v>
      </c>
      <c r="B50" s="142">
        <v>287</v>
      </c>
      <c r="C50" s="141"/>
    </row>
    <row r="51" spans="1:3" ht="15">
      <c r="A51" s="141" t="s">
        <v>300</v>
      </c>
      <c r="B51" s="142"/>
      <c r="C51" s="141"/>
    </row>
    <row r="52" spans="1:3" ht="15">
      <c r="A52" s="141" t="s">
        <v>329</v>
      </c>
      <c r="B52" s="142"/>
      <c r="C52" s="141"/>
    </row>
    <row r="53" spans="1:3" ht="15">
      <c r="A53" s="141" t="s">
        <v>330</v>
      </c>
      <c r="B53" s="142"/>
      <c r="C53" s="141"/>
    </row>
    <row r="54" spans="1:3" ht="15">
      <c r="A54" s="141" t="s">
        <v>331</v>
      </c>
      <c r="B54" s="142"/>
      <c r="C54" s="141"/>
    </row>
    <row r="55" spans="1:3" ht="15">
      <c r="A55" s="141" t="s">
        <v>332</v>
      </c>
      <c r="B55" s="142">
        <v>110</v>
      </c>
      <c r="C55" s="141"/>
    </row>
    <row r="56" spans="1:3" ht="15">
      <c r="A56" s="141" t="s">
        <v>333</v>
      </c>
      <c r="B56" s="142">
        <v>7</v>
      </c>
      <c r="C56" s="141"/>
    </row>
    <row r="57" spans="1:3" ht="15">
      <c r="A57" s="141" t="s">
        <v>307</v>
      </c>
      <c r="B57" s="142"/>
      <c r="C57" s="141"/>
    </row>
    <row r="58" spans="1:3" ht="15">
      <c r="A58" s="141" t="s">
        <v>334</v>
      </c>
      <c r="B58" s="142"/>
      <c r="C58" s="141"/>
    </row>
    <row r="59" spans="1:3" ht="15">
      <c r="A59" s="141" t="s">
        <v>335</v>
      </c>
      <c r="B59" s="142">
        <f>SUM(B60:B69)</f>
        <v>4603</v>
      </c>
      <c r="C59" s="141"/>
    </row>
    <row r="60" spans="1:3" ht="15">
      <c r="A60" s="141" t="s">
        <v>298</v>
      </c>
      <c r="B60" s="142">
        <v>1315</v>
      </c>
      <c r="C60" s="141"/>
    </row>
    <row r="61" spans="1:3" ht="15">
      <c r="A61" s="141" t="s">
        <v>299</v>
      </c>
      <c r="B61" s="142">
        <v>2425</v>
      </c>
      <c r="C61" s="141"/>
    </row>
    <row r="62" spans="1:3" ht="15">
      <c r="A62" s="141" t="s">
        <v>300</v>
      </c>
      <c r="B62" s="142"/>
      <c r="C62" s="141"/>
    </row>
    <row r="63" spans="1:3" ht="15">
      <c r="A63" s="141" t="s">
        <v>336</v>
      </c>
      <c r="B63" s="142"/>
      <c r="C63" s="141"/>
    </row>
    <row r="64" spans="1:3" ht="15">
      <c r="A64" s="141" t="s">
        <v>337</v>
      </c>
      <c r="B64" s="142">
        <v>65</v>
      </c>
      <c r="C64" s="141"/>
    </row>
    <row r="65" spans="1:3" ht="15">
      <c r="A65" s="141" t="s">
        <v>338</v>
      </c>
      <c r="B65" s="142"/>
      <c r="C65" s="141"/>
    </row>
    <row r="66" spans="1:3" ht="15">
      <c r="A66" s="141" t="s">
        <v>339</v>
      </c>
      <c r="B66" s="142">
        <v>589</v>
      </c>
      <c r="C66" s="141"/>
    </row>
    <row r="67" spans="1:3" ht="15">
      <c r="A67" s="141" t="s">
        <v>340</v>
      </c>
      <c r="B67" s="142"/>
      <c r="C67" s="141"/>
    </row>
    <row r="68" spans="1:3" ht="15">
      <c r="A68" s="141" t="s">
        <v>307</v>
      </c>
      <c r="B68" s="142"/>
      <c r="C68" s="141"/>
    </row>
    <row r="69" spans="1:3" ht="15">
      <c r="A69" s="141" t="s">
        <v>341</v>
      </c>
      <c r="B69" s="142">
        <v>209</v>
      </c>
      <c r="C69" s="141"/>
    </row>
    <row r="70" spans="1:3" ht="15">
      <c r="A70" s="141" t="s">
        <v>342</v>
      </c>
      <c r="B70" s="142">
        <f>SUM(B71:B81)</f>
        <v>4893</v>
      </c>
      <c r="C70" s="141"/>
    </row>
    <row r="71" spans="1:3" ht="15">
      <c r="A71" s="141" t="s">
        <v>298</v>
      </c>
      <c r="B71" s="142">
        <v>4529</v>
      </c>
      <c r="C71" s="141"/>
    </row>
    <row r="72" spans="1:3" ht="15">
      <c r="A72" s="141" t="s">
        <v>299</v>
      </c>
      <c r="B72" s="142">
        <v>364</v>
      </c>
      <c r="C72" s="141"/>
    </row>
    <row r="73" spans="1:3" ht="15">
      <c r="A73" s="141" t="s">
        <v>300</v>
      </c>
      <c r="B73" s="142"/>
      <c r="C73" s="141"/>
    </row>
    <row r="74" spans="1:3" ht="15">
      <c r="A74" s="141" t="s">
        <v>343</v>
      </c>
      <c r="B74" s="142"/>
      <c r="C74" s="141"/>
    </row>
    <row r="75" spans="1:3" ht="15">
      <c r="A75" s="141" t="s">
        <v>344</v>
      </c>
      <c r="B75" s="142"/>
      <c r="C75" s="141"/>
    </row>
    <row r="76" spans="1:3" ht="15">
      <c r="A76" s="141" t="s">
        <v>345</v>
      </c>
      <c r="B76" s="142"/>
      <c r="C76" s="141"/>
    </row>
    <row r="77" spans="1:3" ht="15">
      <c r="A77" s="141" t="s">
        <v>346</v>
      </c>
      <c r="B77" s="142"/>
      <c r="C77" s="141"/>
    </row>
    <row r="78" spans="1:3" ht="15">
      <c r="A78" s="141" t="s">
        <v>347</v>
      </c>
      <c r="B78" s="142"/>
      <c r="C78" s="141"/>
    </row>
    <row r="79" spans="1:3" ht="15">
      <c r="A79" s="141" t="s">
        <v>339</v>
      </c>
      <c r="B79" s="142"/>
      <c r="C79" s="141"/>
    </row>
    <row r="80" spans="1:3" ht="15">
      <c r="A80" s="141" t="s">
        <v>307</v>
      </c>
      <c r="B80" s="142"/>
      <c r="C80" s="141"/>
    </row>
    <row r="81" spans="1:3" ht="15">
      <c r="A81" s="141" t="s">
        <v>348</v>
      </c>
      <c r="B81" s="142"/>
      <c r="C81" s="141"/>
    </row>
    <row r="82" spans="1:3" ht="15">
      <c r="A82" s="141" t="s">
        <v>349</v>
      </c>
      <c r="B82" s="142">
        <f>SUM(B83:B90)</f>
        <v>776</v>
      </c>
      <c r="C82" s="141"/>
    </row>
    <row r="83" spans="1:3" ht="15">
      <c r="A83" s="141" t="s">
        <v>298</v>
      </c>
      <c r="B83" s="142">
        <v>236</v>
      </c>
      <c r="C83" s="141"/>
    </row>
    <row r="84" spans="1:3" ht="15">
      <c r="A84" s="141" t="s">
        <v>299</v>
      </c>
      <c r="B84" s="142">
        <v>540</v>
      </c>
      <c r="C84" s="141"/>
    </row>
    <row r="85" spans="1:3" ht="15">
      <c r="A85" s="141" t="s">
        <v>300</v>
      </c>
      <c r="B85" s="142"/>
      <c r="C85" s="141"/>
    </row>
    <row r="86" spans="1:3" ht="15">
      <c r="A86" s="141" t="s">
        <v>350</v>
      </c>
      <c r="B86" s="142"/>
      <c r="C86" s="141"/>
    </row>
    <row r="87" spans="1:3" ht="15">
      <c r="A87" s="141" t="s">
        <v>351</v>
      </c>
      <c r="B87" s="142"/>
      <c r="C87" s="141"/>
    </row>
    <row r="88" spans="1:3" ht="15">
      <c r="A88" s="141" t="s">
        <v>339</v>
      </c>
      <c r="B88" s="142"/>
      <c r="C88" s="141"/>
    </row>
    <row r="89" spans="1:3" ht="15">
      <c r="A89" s="141" t="s">
        <v>307</v>
      </c>
      <c r="B89" s="142"/>
      <c r="C89" s="141"/>
    </row>
    <row r="90" spans="1:3" ht="15">
      <c r="A90" s="141" t="s">
        <v>352</v>
      </c>
      <c r="B90" s="142"/>
      <c r="C90" s="141"/>
    </row>
    <row r="91" spans="1:3" ht="15">
      <c r="A91" s="141" t="s">
        <v>353</v>
      </c>
      <c r="B91" s="142">
        <f>SUM(B92:B103)</f>
        <v>0</v>
      </c>
      <c r="C91" s="141"/>
    </row>
    <row r="92" spans="1:3" ht="15">
      <c r="A92" s="141" t="s">
        <v>298</v>
      </c>
      <c r="B92" s="142"/>
      <c r="C92" s="141"/>
    </row>
    <row r="93" spans="1:3" ht="15">
      <c r="A93" s="141" t="s">
        <v>299</v>
      </c>
      <c r="B93" s="142"/>
      <c r="C93" s="141"/>
    </row>
    <row r="94" spans="1:3" ht="15">
      <c r="A94" s="141" t="s">
        <v>300</v>
      </c>
      <c r="B94" s="142"/>
      <c r="C94" s="141"/>
    </row>
    <row r="95" spans="1:3" ht="15">
      <c r="A95" s="141" t="s">
        <v>354</v>
      </c>
      <c r="B95" s="142"/>
      <c r="C95" s="141"/>
    </row>
    <row r="96" spans="1:3" ht="15">
      <c r="A96" s="141" t="s">
        <v>355</v>
      </c>
      <c r="B96" s="142"/>
      <c r="C96" s="141"/>
    </row>
    <row r="97" spans="1:3" ht="15">
      <c r="A97" s="141" t="s">
        <v>339</v>
      </c>
      <c r="B97" s="142"/>
      <c r="C97" s="141"/>
    </row>
    <row r="98" spans="1:3" ht="15">
      <c r="A98" s="141" t="s">
        <v>356</v>
      </c>
      <c r="B98" s="142"/>
      <c r="C98" s="141"/>
    </row>
    <row r="99" spans="1:3" ht="15">
      <c r="A99" s="141" t="s">
        <v>357</v>
      </c>
      <c r="B99" s="142"/>
      <c r="C99" s="141"/>
    </row>
    <row r="100" spans="1:3" ht="15">
      <c r="A100" s="141" t="s">
        <v>358</v>
      </c>
      <c r="B100" s="142"/>
      <c r="C100" s="141"/>
    </row>
    <row r="101" spans="1:3" ht="15">
      <c r="A101" s="141" t="s">
        <v>359</v>
      </c>
      <c r="B101" s="142"/>
      <c r="C101" s="141"/>
    </row>
    <row r="102" spans="1:3" ht="15">
      <c r="A102" s="141" t="s">
        <v>307</v>
      </c>
      <c r="B102" s="142"/>
      <c r="C102" s="141"/>
    </row>
    <row r="103" spans="1:3" ht="15">
      <c r="A103" s="141" t="s">
        <v>360</v>
      </c>
      <c r="B103" s="142"/>
      <c r="C103" s="141"/>
    </row>
    <row r="104" spans="1:3" ht="15">
      <c r="A104" s="141" t="s">
        <v>361</v>
      </c>
      <c r="B104" s="142">
        <f>SUM(B105:B113)</f>
        <v>140</v>
      </c>
      <c r="C104" s="141"/>
    </row>
    <row r="105" spans="1:3" ht="15">
      <c r="A105" s="141" t="s">
        <v>298</v>
      </c>
      <c r="B105" s="142">
        <v>79</v>
      </c>
      <c r="C105" s="141"/>
    </row>
    <row r="106" spans="1:3" ht="15">
      <c r="A106" s="141" t="s">
        <v>299</v>
      </c>
      <c r="B106" s="142">
        <v>61</v>
      </c>
      <c r="C106" s="141"/>
    </row>
    <row r="107" spans="1:3" ht="15">
      <c r="A107" s="141" t="s">
        <v>300</v>
      </c>
      <c r="B107" s="142"/>
      <c r="C107" s="141"/>
    </row>
    <row r="108" spans="1:3" ht="15">
      <c r="A108" s="141" t="s">
        <v>362</v>
      </c>
      <c r="B108" s="142"/>
      <c r="C108" s="141"/>
    </row>
    <row r="109" spans="1:3" ht="15">
      <c r="A109" s="141" t="s">
        <v>363</v>
      </c>
      <c r="B109" s="142"/>
      <c r="C109" s="141"/>
    </row>
    <row r="110" spans="1:3" ht="15">
      <c r="A110" s="141" t="s">
        <v>364</v>
      </c>
      <c r="B110" s="142"/>
      <c r="C110" s="141"/>
    </row>
    <row r="111" spans="1:3" ht="15">
      <c r="A111" s="141" t="s">
        <v>365</v>
      </c>
      <c r="B111" s="142"/>
      <c r="C111" s="141"/>
    </row>
    <row r="112" spans="1:3" ht="15">
      <c r="A112" s="141" t="s">
        <v>307</v>
      </c>
      <c r="B112" s="142"/>
      <c r="C112" s="141"/>
    </row>
    <row r="113" spans="1:3" ht="15">
      <c r="A113" s="141" t="s">
        <v>366</v>
      </c>
      <c r="B113" s="142"/>
      <c r="C113" s="141"/>
    </row>
    <row r="114" spans="1:3" ht="15">
      <c r="A114" s="141" t="s">
        <v>367</v>
      </c>
      <c r="B114" s="142">
        <v>2152</v>
      </c>
      <c r="C114" s="141"/>
    </row>
    <row r="115" spans="1:3" ht="15">
      <c r="A115" s="141" t="s">
        <v>298</v>
      </c>
      <c r="B115" s="142">
        <v>1132</v>
      </c>
      <c r="C115" s="141"/>
    </row>
    <row r="116" spans="1:3" ht="15">
      <c r="A116" s="141" t="s">
        <v>299</v>
      </c>
      <c r="B116" s="142">
        <v>969</v>
      </c>
      <c r="C116" s="141"/>
    </row>
    <row r="117" spans="1:3" ht="15">
      <c r="A117" s="141" t="s">
        <v>300</v>
      </c>
      <c r="B117" s="142"/>
      <c r="C117" s="141"/>
    </row>
    <row r="118" spans="1:3" ht="15">
      <c r="A118" s="141" t="s">
        <v>368</v>
      </c>
      <c r="B118" s="142"/>
      <c r="C118" s="141"/>
    </row>
    <row r="119" spans="1:3" ht="15">
      <c r="A119" s="141" t="s">
        <v>369</v>
      </c>
      <c r="B119" s="142"/>
      <c r="C119" s="141"/>
    </row>
    <row r="120" spans="1:3" ht="15">
      <c r="A120" s="141" t="s">
        <v>370</v>
      </c>
      <c r="B120" s="142"/>
      <c r="C120" s="141"/>
    </row>
    <row r="121" spans="1:3" ht="15">
      <c r="A121" s="141" t="s">
        <v>307</v>
      </c>
      <c r="B121" s="142"/>
      <c r="C121" s="141"/>
    </row>
    <row r="122" spans="1:3" ht="15">
      <c r="A122" s="141" t="s">
        <v>371</v>
      </c>
      <c r="B122" s="142">
        <v>51</v>
      </c>
      <c r="C122" s="141"/>
    </row>
    <row r="123" spans="1:3" ht="15">
      <c r="A123" s="141" t="s">
        <v>372</v>
      </c>
      <c r="B123" s="142">
        <v>778</v>
      </c>
      <c r="C123" s="141"/>
    </row>
    <row r="124" spans="1:3" ht="15">
      <c r="A124" s="141" t="s">
        <v>298</v>
      </c>
      <c r="B124" s="142">
        <v>274</v>
      </c>
      <c r="C124" s="141"/>
    </row>
    <row r="125" spans="1:3" ht="15">
      <c r="A125" s="141" t="s">
        <v>299</v>
      </c>
      <c r="B125" s="142">
        <v>133</v>
      </c>
      <c r="C125" s="141"/>
    </row>
    <row r="126" spans="1:3" ht="15">
      <c r="A126" s="141" t="s">
        <v>300</v>
      </c>
      <c r="B126" s="142"/>
      <c r="C126" s="141"/>
    </row>
    <row r="127" spans="1:3" ht="15">
      <c r="A127" s="141" t="s">
        <v>373</v>
      </c>
      <c r="B127" s="142"/>
      <c r="C127" s="141"/>
    </row>
    <row r="128" spans="1:3" ht="15">
      <c r="A128" s="141" t="s">
        <v>374</v>
      </c>
      <c r="B128" s="142"/>
      <c r="C128" s="141"/>
    </row>
    <row r="129" spans="1:3" ht="15">
      <c r="A129" s="141" t="s">
        <v>375</v>
      </c>
      <c r="B129" s="142"/>
      <c r="C129" s="141"/>
    </row>
    <row r="130" spans="1:3" ht="15">
      <c r="A130" s="141" t="s">
        <v>376</v>
      </c>
      <c r="B130" s="142"/>
      <c r="C130" s="141"/>
    </row>
    <row r="131" spans="1:3" ht="15">
      <c r="A131" s="141" t="s">
        <v>377</v>
      </c>
      <c r="B131" s="142">
        <v>76</v>
      </c>
      <c r="C131" s="141"/>
    </row>
    <row r="132" spans="1:3" ht="15">
      <c r="A132" s="141" t="s">
        <v>307</v>
      </c>
      <c r="B132" s="142"/>
      <c r="C132" s="141"/>
    </row>
    <row r="133" spans="1:3" ht="15">
      <c r="A133" s="141" t="s">
        <v>378</v>
      </c>
      <c r="B133" s="142">
        <v>260</v>
      </c>
      <c r="C133" s="141"/>
    </row>
    <row r="134" spans="1:3" ht="15">
      <c r="A134" s="141" t="s">
        <v>379</v>
      </c>
      <c r="B134" s="142">
        <f>SUM(B135:B147)</f>
        <v>0</v>
      </c>
      <c r="C134" s="141"/>
    </row>
    <row r="135" spans="1:3" ht="15">
      <c r="A135" s="141" t="s">
        <v>298</v>
      </c>
      <c r="B135" s="142"/>
      <c r="C135" s="141"/>
    </row>
    <row r="136" spans="1:3" ht="15">
      <c r="A136" s="141" t="s">
        <v>299</v>
      </c>
      <c r="B136" s="142"/>
      <c r="C136" s="141"/>
    </row>
    <row r="137" spans="1:3" ht="15">
      <c r="A137" s="141" t="s">
        <v>300</v>
      </c>
      <c r="B137" s="142"/>
      <c r="C137" s="141"/>
    </row>
    <row r="138" spans="1:3" ht="15">
      <c r="A138" s="141" t="s">
        <v>380</v>
      </c>
      <c r="B138" s="142"/>
      <c r="C138" s="141"/>
    </row>
    <row r="139" spans="1:3" ht="15">
      <c r="A139" s="141" t="s">
        <v>381</v>
      </c>
      <c r="B139" s="142"/>
      <c r="C139" s="141"/>
    </row>
    <row r="140" spans="1:3" ht="15">
      <c r="A140" s="141" t="s">
        <v>382</v>
      </c>
      <c r="B140" s="142"/>
      <c r="C140" s="141"/>
    </row>
    <row r="141" spans="1:3" ht="15">
      <c r="A141" s="141" t="s">
        <v>383</v>
      </c>
      <c r="B141" s="142"/>
      <c r="C141" s="141"/>
    </row>
    <row r="142" spans="1:3" ht="15">
      <c r="A142" s="141" t="s">
        <v>384</v>
      </c>
      <c r="B142" s="142"/>
      <c r="C142" s="141"/>
    </row>
    <row r="143" spans="1:3" ht="15">
      <c r="A143" s="141" t="s">
        <v>385</v>
      </c>
      <c r="B143" s="142"/>
      <c r="C143" s="141"/>
    </row>
    <row r="144" spans="1:3" ht="15">
      <c r="A144" s="141" t="s">
        <v>386</v>
      </c>
      <c r="B144" s="142"/>
      <c r="C144" s="141"/>
    </row>
    <row r="145" spans="1:3" ht="15">
      <c r="A145" s="141" t="s">
        <v>387</v>
      </c>
      <c r="B145" s="142"/>
      <c r="C145" s="141"/>
    </row>
    <row r="146" spans="1:3" ht="15">
      <c r="A146" s="141" t="s">
        <v>307</v>
      </c>
      <c r="B146" s="142"/>
      <c r="C146" s="141"/>
    </row>
    <row r="147" spans="1:3" ht="15">
      <c r="A147" s="141" t="s">
        <v>388</v>
      </c>
      <c r="B147" s="142"/>
      <c r="C147" s="141"/>
    </row>
    <row r="148" spans="1:3" ht="15">
      <c r="A148" s="141" t="s">
        <v>389</v>
      </c>
      <c r="B148" s="142">
        <f>SUM(B149:B154)</f>
        <v>150</v>
      </c>
      <c r="C148" s="141"/>
    </row>
    <row r="149" spans="1:3" ht="15">
      <c r="A149" s="141" t="s">
        <v>298</v>
      </c>
      <c r="B149" s="142">
        <v>55</v>
      </c>
      <c r="C149" s="141"/>
    </row>
    <row r="150" spans="1:3" ht="15">
      <c r="A150" s="141" t="s">
        <v>299</v>
      </c>
      <c r="B150" s="142">
        <v>95</v>
      </c>
      <c r="C150" s="141"/>
    </row>
    <row r="151" spans="1:3" ht="15">
      <c r="A151" s="141" t="s">
        <v>300</v>
      </c>
      <c r="B151" s="142"/>
      <c r="C151" s="141"/>
    </row>
    <row r="152" spans="1:3" ht="15">
      <c r="A152" s="141" t="s">
        <v>390</v>
      </c>
      <c r="B152" s="142"/>
      <c r="C152" s="141"/>
    </row>
    <row r="153" spans="1:3" ht="15">
      <c r="A153" s="141" t="s">
        <v>307</v>
      </c>
      <c r="B153" s="142"/>
      <c r="C153" s="141"/>
    </row>
    <row r="154" spans="1:3" ht="15">
      <c r="A154" s="141" t="s">
        <v>391</v>
      </c>
      <c r="B154" s="142"/>
      <c r="C154" s="141"/>
    </row>
    <row r="155" spans="1:3" ht="15">
      <c r="A155" s="141" t="s">
        <v>392</v>
      </c>
      <c r="B155" s="142">
        <f>SUM(B156:B162)</f>
        <v>35</v>
      </c>
      <c r="C155" s="141"/>
    </row>
    <row r="156" spans="1:3" ht="15">
      <c r="A156" s="141" t="s">
        <v>298</v>
      </c>
      <c r="B156" s="142"/>
      <c r="C156" s="141"/>
    </row>
    <row r="157" spans="1:3" ht="15">
      <c r="A157" s="141" t="s">
        <v>299</v>
      </c>
      <c r="B157" s="142">
        <v>35</v>
      </c>
      <c r="C157" s="141"/>
    </row>
    <row r="158" spans="1:3" ht="15">
      <c r="A158" s="141" t="s">
        <v>300</v>
      </c>
      <c r="B158" s="142"/>
      <c r="C158" s="141"/>
    </row>
    <row r="159" spans="1:3" ht="15">
      <c r="A159" s="141" t="s">
        <v>393</v>
      </c>
      <c r="B159" s="142"/>
      <c r="C159" s="141"/>
    </row>
    <row r="160" spans="1:3" ht="15">
      <c r="A160" s="141" t="s">
        <v>394</v>
      </c>
      <c r="B160" s="142"/>
      <c r="C160" s="141"/>
    </row>
    <row r="161" spans="1:3" ht="15">
      <c r="A161" s="141" t="s">
        <v>307</v>
      </c>
      <c r="B161" s="142"/>
      <c r="C161" s="141"/>
    </row>
    <row r="162" spans="1:3" ht="15">
      <c r="A162" s="141" t="s">
        <v>395</v>
      </c>
      <c r="B162" s="142"/>
      <c r="C162" s="141"/>
    </row>
    <row r="163" spans="1:3" ht="15">
      <c r="A163" s="141" t="s">
        <v>396</v>
      </c>
      <c r="B163" s="142">
        <f>SUM(B164:B168)</f>
        <v>111</v>
      </c>
      <c r="C163" s="141"/>
    </row>
    <row r="164" spans="1:3" ht="15">
      <c r="A164" s="141" t="s">
        <v>298</v>
      </c>
      <c r="B164" s="142">
        <v>69</v>
      </c>
      <c r="C164" s="141"/>
    </row>
    <row r="165" spans="1:3" ht="15">
      <c r="A165" s="141" t="s">
        <v>299</v>
      </c>
      <c r="B165" s="142">
        <v>42</v>
      </c>
      <c r="C165" s="141"/>
    </row>
    <row r="166" spans="1:3" ht="15">
      <c r="A166" s="141" t="s">
        <v>300</v>
      </c>
      <c r="B166" s="142"/>
      <c r="C166" s="141"/>
    </row>
    <row r="167" spans="1:3" ht="15">
      <c r="A167" s="141" t="s">
        <v>397</v>
      </c>
      <c r="B167" s="142"/>
      <c r="C167" s="141"/>
    </row>
    <row r="168" spans="1:3" ht="15">
      <c r="A168" s="141" t="s">
        <v>398</v>
      </c>
      <c r="B168" s="142"/>
      <c r="C168" s="141"/>
    </row>
    <row r="169" spans="1:3" ht="15">
      <c r="A169" s="141" t="s">
        <v>399</v>
      </c>
      <c r="B169" s="142">
        <f>SUM(B170:B175)</f>
        <v>141</v>
      </c>
      <c r="C169" s="141"/>
    </row>
    <row r="170" spans="1:3" ht="15">
      <c r="A170" s="141" t="s">
        <v>298</v>
      </c>
      <c r="B170" s="142">
        <v>61</v>
      </c>
      <c r="C170" s="141"/>
    </row>
    <row r="171" spans="1:3" ht="15">
      <c r="A171" s="141" t="s">
        <v>299</v>
      </c>
      <c r="B171" s="142">
        <v>80</v>
      </c>
      <c r="C171" s="141"/>
    </row>
    <row r="172" spans="1:3" ht="15">
      <c r="A172" s="141" t="s">
        <v>300</v>
      </c>
      <c r="B172" s="142"/>
      <c r="C172" s="141"/>
    </row>
    <row r="173" spans="1:3" ht="15">
      <c r="A173" s="141" t="s">
        <v>312</v>
      </c>
      <c r="B173" s="142"/>
      <c r="C173" s="141"/>
    </row>
    <row r="174" spans="1:3" ht="15">
      <c r="A174" s="141" t="s">
        <v>307</v>
      </c>
      <c r="B174" s="142"/>
      <c r="C174" s="141"/>
    </row>
    <row r="175" spans="1:3" ht="15">
      <c r="A175" s="141" t="s">
        <v>400</v>
      </c>
      <c r="B175" s="142"/>
      <c r="C175" s="141"/>
    </row>
    <row r="176" spans="1:3" ht="15">
      <c r="A176" s="141" t="s">
        <v>401</v>
      </c>
      <c r="B176" s="142">
        <f>SUM(B177:B182)</f>
        <v>599</v>
      </c>
      <c r="C176" s="141"/>
    </row>
    <row r="177" spans="1:3" ht="15">
      <c r="A177" s="141" t="s">
        <v>298</v>
      </c>
      <c r="B177" s="142">
        <v>140</v>
      </c>
      <c r="C177" s="141"/>
    </row>
    <row r="178" spans="1:3" ht="15">
      <c r="A178" s="141" t="s">
        <v>299</v>
      </c>
      <c r="B178" s="142">
        <v>459</v>
      </c>
      <c r="C178" s="141"/>
    </row>
    <row r="179" spans="1:3" ht="15">
      <c r="A179" s="141" t="s">
        <v>300</v>
      </c>
      <c r="B179" s="142"/>
      <c r="C179" s="141"/>
    </row>
    <row r="180" spans="1:3" ht="15">
      <c r="A180" s="141" t="s">
        <v>402</v>
      </c>
      <c r="B180" s="142"/>
      <c r="C180" s="141"/>
    </row>
    <row r="181" spans="1:3" ht="15">
      <c r="A181" s="141" t="s">
        <v>307</v>
      </c>
      <c r="B181" s="142"/>
      <c r="C181" s="141"/>
    </row>
    <row r="182" spans="1:3" ht="15">
      <c r="A182" s="141" t="s">
        <v>403</v>
      </c>
      <c r="B182" s="142"/>
      <c r="C182" s="141"/>
    </row>
    <row r="183" spans="1:3" ht="15">
      <c r="A183" s="141" t="s">
        <v>404</v>
      </c>
      <c r="B183" s="142">
        <f>SUM(B184:B189)</f>
        <v>723</v>
      </c>
      <c r="C183" s="141"/>
    </row>
    <row r="184" spans="1:3" ht="15">
      <c r="A184" s="141" t="s">
        <v>298</v>
      </c>
      <c r="B184" s="142">
        <v>359</v>
      </c>
      <c r="C184" s="141"/>
    </row>
    <row r="185" spans="1:3" ht="15">
      <c r="A185" s="141" t="s">
        <v>299</v>
      </c>
      <c r="B185" s="142">
        <v>364</v>
      </c>
      <c r="C185" s="141"/>
    </row>
    <row r="186" spans="1:3" ht="15">
      <c r="A186" s="141" t="s">
        <v>300</v>
      </c>
      <c r="B186" s="142"/>
      <c r="C186" s="141"/>
    </row>
    <row r="187" spans="1:3" ht="15">
      <c r="A187" s="141" t="s">
        <v>405</v>
      </c>
      <c r="B187" s="142"/>
      <c r="C187" s="141"/>
    </row>
    <row r="188" spans="1:3" ht="15">
      <c r="A188" s="141" t="s">
        <v>307</v>
      </c>
      <c r="B188" s="142"/>
      <c r="C188" s="141"/>
    </row>
    <row r="189" spans="1:3" ht="15">
      <c r="A189" s="141" t="s">
        <v>406</v>
      </c>
      <c r="B189" s="142"/>
      <c r="C189" s="141"/>
    </row>
    <row r="190" spans="1:3" ht="15">
      <c r="A190" s="141" t="s">
        <v>407</v>
      </c>
      <c r="B190" s="142">
        <f>SUM(B191:B196)</f>
        <v>894</v>
      </c>
      <c r="C190" s="141"/>
    </row>
    <row r="191" spans="1:3" ht="15">
      <c r="A191" s="141" t="s">
        <v>298</v>
      </c>
      <c r="B191" s="142">
        <v>283</v>
      </c>
      <c r="C191" s="141"/>
    </row>
    <row r="192" spans="1:3" ht="15">
      <c r="A192" s="141" t="s">
        <v>299</v>
      </c>
      <c r="B192" s="142">
        <v>525</v>
      </c>
      <c r="C192" s="141"/>
    </row>
    <row r="193" spans="1:3" ht="15">
      <c r="A193" s="141" t="s">
        <v>300</v>
      </c>
      <c r="B193" s="142"/>
      <c r="C193" s="141"/>
    </row>
    <row r="194" spans="1:3" ht="15">
      <c r="A194" s="141" t="s">
        <v>408</v>
      </c>
      <c r="B194" s="142">
        <v>86</v>
      </c>
      <c r="C194" s="141"/>
    </row>
    <row r="195" spans="1:3" ht="15">
      <c r="A195" s="141" t="s">
        <v>307</v>
      </c>
      <c r="B195" s="142"/>
      <c r="C195" s="141"/>
    </row>
    <row r="196" spans="1:3" ht="15">
      <c r="A196" s="141" t="s">
        <v>409</v>
      </c>
      <c r="B196" s="142"/>
      <c r="C196" s="141"/>
    </row>
    <row r="197" spans="1:3" ht="15">
      <c r="A197" s="141" t="s">
        <v>410</v>
      </c>
      <c r="B197" s="142">
        <f>SUM(B198:B202)</f>
        <v>692</v>
      </c>
      <c r="C197" s="141"/>
    </row>
    <row r="198" spans="1:3" ht="15">
      <c r="A198" s="141" t="s">
        <v>298</v>
      </c>
      <c r="B198" s="142">
        <v>207</v>
      </c>
      <c r="C198" s="141"/>
    </row>
    <row r="199" spans="1:3" ht="15">
      <c r="A199" s="141" t="s">
        <v>299</v>
      </c>
      <c r="B199" s="142">
        <v>377</v>
      </c>
      <c r="C199" s="141"/>
    </row>
    <row r="200" spans="1:3" ht="15">
      <c r="A200" s="141" t="s">
        <v>300</v>
      </c>
      <c r="B200" s="142">
        <v>6</v>
      </c>
      <c r="C200" s="141"/>
    </row>
    <row r="201" spans="1:3" ht="15">
      <c r="A201" s="141" t="s">
        <v>307</v>
      </c>
      <c r="B201" s="142"/>
      <c r="C201" s="141"/>
    </row>
    <row r="202" spans="1:3" ht="15">
      <c r="A202" s="141" t="s">
        <v>411</v>
      </c>
      <c r="B202" s="142">
        <v>102</v>
      </c>
      <c r="C202" s="141"/>
    </row>
    <row r="203" spans="1:3" ht="15">
      <c r="A203" s="141" t="s">
        <v>412</v>
      </c>
      <c r="B203" s="142">
        <f>SUM(B204:B210)</f>
        <v>300</v>
      </c>
      <c r="C203" s="141"/>
    </row>
    <row r="204" spans="1:3" ht="15">
      <c r="A204" s="141" t="s">
        <v>298</v>
      </c>
      <c r="B204" s="142">
        <v>129</v>
      </c>
      <c r="C204" s="141"/>
    </row>
    <row r="205" spans="1:3" ht="15">
      <c r="A205" s="141" t="s">
        <v>299</v>
      </c>
      <c r="B205" s="142">
        <v>113</v>
      </c>
      <c r="C205" s="141"/>
    </row>
    <row r="206" spans="1:3" ht="15">
      <c r="A206" s="141" t="s">
        <v>300</v>
      </c>
      <c r="B206" s="142"/>
      <c r="C206" s="141"/>
    </row>
    <row r="207" spans="1:3" ht="15">
      <c r="A207" s="141" t="s">
        <v>413</v>
      </c>
      <c r="B207" s="142">
        <v>35</v>
      </c>
      <c r="C207" s="141"/>
    </row>
    <row r="208" spans="1:3" ht="15">
      <c r="A208" s="141" t="s">
        <v>414</v>
      </c>
      <c r="B208" s="142"/>
      <c r="C208" s="141"/>
    </row>
    <row r="209" spans="1:3" ht="15">
      <c r="A209" s="141" t="s">
        <v>307</v>
      </c>
      <c r="B209" s="142"/>
      <c r="C209" s="143"/>
    </row>
    <row r="210" spans="1:3" ht="15">
      <c r="A210" s="141" t="s">
        <v>415</v>
      </c>
      <c r="B210" s="142">
        <v>23</v>
      </c>
      <c r="C210" s="143"/>
    </row>
    <row r="211" spans="1:3" ht="15">
      <c r="A211" s="141" t="s">
        <v>416</v>
      </c>
      <c r="B211" s="142">
        <f>SUM(B212:B216)</f>
        <v>79</v>
      </c>
      <c r="C211" s="143"/>
    </row>
    <row r="212" spans="1:3" ht="15">
      <c r="A212" s="141" t="s">
        <v>298</v>
      </c>
      <c r="B212" s="142">
        <v>19</v>
      </c>
      <c r="C212" s="141"/>
    </row>
    <row r="213" spans="1:3" ht="15">
      <c r="A213" s="141" t="s">
        <v>299</v>
      </c>
      <c r="B213" s="142">
        <v>60</v>
      </c>
      <c r="C213" s="141"/>
    </row>
    <row r="214" spans="1:3" ht="15">
      <c r="A214" s="141" t="s">
        <v>300</v>
      </c>
      <c r="B214" s="142"/>
      <c r="C214" s="141"/>
    </row>
    <row r="215" spans="1:3" ht="15">
      <c r="A215" s="141" t="s">
        <v>307</v>
      </c>
      <c r="B215" s="142"/>
      <c r="C215" s="141"/>
    </row>
    <row r="216" spans="1:3" ht="15">
      <c r="A216" s="141" t="s">
        <v>417</v>
      </c>
      <c r="B216" s="142"/>
      <c r="C216" s="141"/>
    </row>
    <row r="217" spans="1:3" ht="15">
      <c r="A217" s="141" t="s">
        <v>418</v>
      </c>
      <c r="B217" s="142">
        <f>SUM(B218:B222)</f>
        <v>873</v>
      </c>
      <c r="C217" s="141"/>
    </row>
    <row r="218" spans="1:3" ht="15">
      <c r="A218" s="141" t="s">
        <v>298</v>
      </c>
      <c r="B218" s="142">
        <v>310</v>
      </c>
      <c r="C218" s="141"/>
    </row>
    <row r="219" spans="1:3" ht="15">
      <c r="A219" s="141" t="s">
        <v>299</v>
      </c>
      <c r="B219" s="142">
        <v>563</v>
      </c>
      <c r="C219" s="141"/>
    </row>
    <row r="220" spans="1:3" ht="15">
      <c r="A220" s="141" t="s">
        <v>300</v>
      </c>
      <c r="B220" s="142"/>
      <c r="C220" s="141"/>
    </row>
    <row r="221" spans="1:3" ht="15">
      <c r="A221" s="141" t="s">
        <v>307</v>
      </c>
      <c r="B221" s="142"/>
      <c r="C221" s="141"/>
    </row>
    <row r="222" spans="1:3" ht="15">
      <c r="A222" s="141" t="s">
        <v>419</v>
      </c>
      <c r="B222" s="142"/>
      <c r="C222" s="141"/>
    </row>
    <row r="223" spans="1:3" ht="15">
      <c r="A223" s="141" t="s">
        <v>420</v>
      </c>
      <c r="B223" s="142">
        <f>SUM(B224:B228)</f>
        <v>5</v>
      </c>
      <c r="C223" s="141"/>
    </row>
    <row r="224" spans="1:3" ht="15">
      <c r="A224" s="141" t="s">
        <v>298</v>
      </c>
      <c r="B224" s="142">
        <v>5</v>
      </c>
      <c r="C224" s="141"/>
    </row>
    <row r="225" spans="1:3" ht="15">
      <c r="A225" s="141" t="s">
        <v>299</v>
      </c>
      <c r="B225" s="142"/>
      <c r="C225" s="141"/>
    </row>
    <row r="226" spans="1:3" ht="15">
      <c r="A226" s="141" t="s">
        <v>300</v>
      </c>
      <c r="B226" s="142"/>
      <c r="C226" s="141"/>
    </row>
    <row r="227" spans="1:3" ht="15">
      <c r="A227" s="141" t="s">
        <v>307</v>
      </c>
      <c r="B227" s="142"/>
      <c r="C227" s="141"/>
    </row>
    <row r="228" spans="1:3" ht="15">
      <c r="A228" s="141" t="s">
        <v>421</v>
      </c>
      <c r="B228" s="142"/>
      <c r="C228" s="141"/>
    </row>
    <row r="229" spans="1:3" ht="15">
      <c r="A229" s="141" t="s">
        <v>422</v>
      </c>
      <c r="B229" s="142">
        <f>SUM(B230:B245)</f>
        <v>3781</v>
      </c>
      <c r="C229" s="141"/>
    </row>
    <row r="230" spans="1:3" ht="15">
      <c r="A230" s="141" t="s">
        <v>298</v>
      </c>
      <c r="B230" s="142">
        <v>1930</v>
      </c>
      <c r="C230" s="141"/>
    </row>
    <row r="231" spans="1:3" ht="15">
      <c r="A231" s="141" t="s">
        <v>299</v>
      </c>
      <c r="B231" s="142">
        <v>1575</v>
      </c>
      <c r="C231" s="141"/>
    </row>
    <row r="232" spans="1:3" ht="15">
      <c r="A232" s="141" t="s">
        <v>300</v>
      </c>
      <c r="B232" s="142"/>
      <c r="C232" s="141"/>
    </row>
    <row r="233" spans="1:3" ht="15">
      <c r="A233" s="141" t="s">
        <v>423</v>
      </c>
      <c r="B233" s="142">
        <v>42</v>
      </c>
      <c r="C233" s="141"/>
    </row>
    <row r="234" spans="1:3" ht="15">
      <c r="A234" s="141" t="s">
        <v>424</v>
      </c>
      <c r="B234" s="142">
        <v>129</v>
      </c>
      <c r="C234" s="141"/>
    </row>
    <row r="235" spans="1:3" ht="15">
      <c r="A235" s="141" t="s">
        <v>425</v>
      </c>
      <c r="B235" s="142">
        <v>23</v>
      </c>
      <c r="C235" s="141"/>
    </row>
    <row r="236" spans="1:3" ht="15">
      <c r="A236" s="141" t="s">
        <v>426</v>
      </c>
      <c r="B236" s="142"/>
      <c r="C236" s="141"/>
    </row>
    <row r="237" spans="1:3" ht="15">
      <c r="A237" s="141" t="s">
        <v>339</v>
      </c>
      <c r="B237" s="142"/>
      <c r="C237" s="141"/>
    </row>
    <row r="238" spans="1:3" ht="15">
      <c r="A238" s="141" t="s">
        <v>427</v>
      </c>
      <c r="B238" s="142"/>
      <c r="C238" s="141"/>
    </row>
    <row r="239" spans="1:3" ht="15">
      <c r="A239" s="141" t="s">
        <v>428</v>
      </c>
      <c r="B239" s="142"/>
      <c r="C239" s="141"/>
    </row>
    <row r="240" spans="1:3" ht="15">
      <c r="A240" s="141" t="s">
        <v>429</v>
      </c>
      <c r="B240" s="142"/>
      <c r="C240" s="141"/>
    </row>
    <row r="241" spans="1:3" ht="15">
      <c r="A241" s="141" t="s">
        <v>430</v>
      </c>
      <c r="B241" s="142">
        <v>6</v>
      </c>
      <c r="C241" s="141"/>
    </row>
    <row r="242" spans="1:3" ht="15">
      <c r="A242" s="141" t="s">
        <v>431</v>
      </c>
      <c r="B242" s="142"/>
      <c r="C242" s="141"/>
    </row>
    <row r="243" spans="1:3" ht="15">
      <c r="A243" s="141" t="s">
        <v>432</v>
      </c>
      <c r="B243" s="142"/>
      <c r="C243" s="141"/>
    </row>
    <row r="244" spans="1:3" ht="15">
      <c r="A244" s="141" t="s">
        <v>307</v>
      </c>
      <c r="B244" s="142"/>
      <c r="C244" s="141"/>
    </row>
    <row r="245" spans="1:3" ht="15">
      <c r="A245" s="141" t="s">
        <v>433</v>
      </c>
      <c r="B245" s="142">
        <v>76</v>
      </c>
      <c r="C245" s="141"/>
    </row>
    <row r="246" spans="1:3" ht="15">
      <c r="A246" s="141" t="s">
        <v>434</v>
      </c>
      <c r="B246" s="142">
        <f>SUM(B247:B248)</f>
        <v>6</v>
      </c>
      <c r="C246" s="141"/>
    </row>
    <row r="247" spans="1:3" ht="15">
      <c r="A247" s="141" t="s">
        <v>435</v>
      </c>
      <c r="B247" s="142"/>
      <c r="C247" s="141"/>
    </row>
    <row r="248" spans="1:3" ht="15">
      <c r="A248" s="141" t="s">
        <v>436</v>
      </c>
      <c r="B248" s="142">
        <v>6</v>
      </c>
      <c r="C248" s="141"/>
    </row>
    <row r="249" spans="1:3" ht="15">
      <c r="A249" s="141" t="s">
        <v>437</v>
      </c>
      <c r="B249" s="142"/>
      <c r="C249" s="141"/>
    </row>
    <row r="250" spans="1:3" ht="15">
      <c r="A250" s="141" t="s">
        <v>438</v>
      </c>
      <c r="B250" s="142"/>
      <c r="C250" s="141"/>
    </row>
    <row r="251" spans="1:3" ht="15">
      <c r="A251" s="141" t="s">
        <v>298</v>
      </c>
      <c r="B251" s="142"/>
      <c r="C251" s="141"/>
    </row>
    <row r="252" spans="1:3" ht="15">
      <c r="A252" s="141" t="s">
        <v>299</v>
      </c>
      <c r="B252" s="142"/>
      <c r="C252" s="141"/>
    </row>
    <row r="253" spans="1:3" ht="15">
      <c r="A253" s="141" t="s">
        <v>300</v>
      </c>
      <c r="B253" s="142"/>
      <c r="C253" s="141"/>
    </row>
    <row r="254" spans="1:3" ht="15">
      <c r="A254" s="141" t="s">
        <v>405</v>
      </c>
      <c r="B254" s="142"/>
      <c r="C254" s="141"/>
    </row>
    <row r="255" spans="1:3" ht="15">
      <c r="A255" s="141" t="s">
        <v>307</v>
      </c>
      <c r="B255" s="142"/>
      <c r="C255" s="141"/>
    </row>
    <row r="256" spans="1:3" ht="15">
      <c r="A256" s="141" t="s">
        <v>439</v>
      </c>
      <c r="B256" s="142"/>
      <c r="C256" s="141"/>
    </row>
    <row r="257" spans="1:3" ht="15">
      <c r="A257" s="141" t="s">
        <v>440</v>
      </c>
      <c r="B257" s="142"/>
      <c r="C257" s="141"/>
    </row>
    <row r="258" spans="1:3" ht="15">
      <c r="A258" s="141" t="s">
        <v>441</v>
      </c>
      <c r="B258" s="142"/>
      <c r="C258" s="141"/>
    </row>
    <row r="259" spans="1:3" ht="15">
      <c r="A259" s="141" t="s">
        <v>442</v>
      </c>
      <c r="B259" s="142"/>
      <c r="C259" s="141"/>
    </row>
    <row r="260" spans="1:3" ht="15">
      <c r="A260" s="141" t="s">
        <v>443</v>
      </c>
      <c r="B260" s="142"/>
      <c r="C260" s="141"/>
    </row>
    <row r="261" spans="1:3" ht="15">
      <c r="A261" s="141" t="s">
        <v>444</v>
      </c>
      <c r="B261" s="142"/>
      <c r="C261" s="141"/>
    </row>
    <row r="262" spans="1:3" ht="15">
      <c r="A262" s="141" t="s">
        <v>445</v>
      </c>
      <c r="B262" s="142"/>
      <c r="C262" s="141"/>
    </row>
    <row r="263" spans="1:3" ht="15">
      <c r="A263" s="141" t="s">
        <v>446</v>
      </c>
      <c r="B263" s="142"/>
      <c r="C263" s="141"/>
    </row>
    <row r="264" spans="1:3" ht="15">
      <c r="A264" s="141" t="s">
        <v>447</v>
      </c>
      <c r="B264" s="142"/>
      <c r="C264" s="141"/>
    </row>
    <row r="265" spans="1:3" ht="15">
      <c r="A265" s="141" t="s">
        <v>448</v>
      </c>
      <c r="B265" s="142"/>
      <c r="C265" s="141"/>
    </row>
    <row r="266" spans="1:3" ht="15">
      <c r="A266" s="141" t="s">
        <v>449</v>
      </c>
      <c r="B266" s="142"/>
      <c r="C266" s="141"/>
    </row>
    <row r="267" spans="1:3" ht="15">
      <c r="A267" s="141" t="s">
        <v>450</v>
      </c>
      <c r="B267" s="142"/>
      <c r="C267" s="141"/>
    </row>
    <row r="268" spans="1:3" ht="15">
      <c r="A268" s="141" t="s">
        <v>451</v>
      </c>
      <c r="B268" s="142"/>
      <c r="C268" s="141"/>
    </row>
    <row r="269" spans="1:3" ht="15">
      <c r="A269" s="141" t="s">
        <v>452</v>
      </c>
      <c r="B269" s="142"/>
      <c r="C269" s="141"/>
    </row>
    <row r="270" spans="1:3" ht="15">
      <c r="A270" s="141" t="s">
        <v>453</v>
      </c>
      <c r="B270" s="142"/>
      <c r="C270" s="141"/>
    </row>
    <row r="271" spans="1:3" ht="15">
      <c r="A271" s="141" t="s">
        <v>454</v>
      </c>
      <c r="B271" s="142"/>
      <c r="C271" s="141"/>
    </row>
    <row r="272" spans="1:3" ht="15">
      <c r="A272" s="141" t="s">
        <v>455</v>
      </c>
      <c r="B272" s="142"/>
      <c r="C272" s="141"/>
    </row>
    <row r="273" spans="1:3" ht="15">
      <c r="A273" s="141" t="s">
        <v>456</v>
      </c>
      <c r="B273" s="142"/>
      <c r="C273" s="141"/>
    </row>
    <row r="274" spans="1:3" ht="15">
      <c r="A274" s="141" t="s">
        <v>457</v>
      </c>
      <c r="B274" s="142"/>
      <c r="C274" s="141"/>
    </row>
    <row r="275" spans="1:3" ht="15">
      <c r="A275" s="141" t="s">
        <v>458</v>
      </c>
      <c r="B275" s="142"/>
      <c r="C275" s="141"/>
    </row>
    <row r="276" spans="1:3" ht="15">
      <c r="A276" s="141" t="s">
        <v>459</v>
      </c>
      <c r="B276" s="142"/>
      <c r="C276" s="141"/>
    </row>
    <row r="277" spans="1:3" ht="15">
      <c r="A277" s="141" t="s">
        <v>460</v>
      </c>
      <c r="B277" s="142"/>
      <c r="C277" s="141"/>
    </row>
    <row r="278" spans="1:3" ht="15">
      <c r="A278" s="141" t="s">
        <v>461</v>
      </c>
      <c r="B278" s="142"/>
      <c r="C278" s="141"/>
    </row>
    <row r="279" spans="1:3" ht="15">
      <c r="A279" s="141" t="s">
        <v>462</v>
      </c>
      <c r="B279" s="142"/>
      <c r="C279" s="141"/>
    </row>
    <row r="280" spans="1:3" ht="15">
      <c r="A280" s="141" t="s">
        <v>463</v>
      </c>
      <c r="B280" s="142"/>
      <c r="C280" s="141"/>
    </row>
    <row r="281" spans="1:3" ht="15">
      <c r="A281" s="141" t="s">
        <v>298</v>
      </c>
      <c r="B281" s="142"/>
      <c r="C281" s="141"/>
    </row>
    <row r="282" spans="1:3" ht="15">
      <c r="A282" s="141" t="s">
        <v>299</v>
      </c>
      <c r="B282" s="142"/>
      <c r="C282" s="141"/>
    </row>
    <row r="283" spans="1:3" ht="15">
      <c r="A283" s="141" t="s">
        <v>300</v>
      </c>
      <c r="B283" s="142"/>
      <c r="C283" s="141"/>
    </row>
    <row r="284" spans="1:3" ht="15">
      <c r="A284" s="141" t="s">
        <v>307</v>
      </c>
      <c r="B284" s="142"/>
      <c r="C284" s="141"/>
    </row>
    <row r="285" spans="1:3" ht="15">
      <c r="A285" s="141" t="s">
        <v>464</v>
      </c>
      <c r="B285" s="142"/>
      <c r="C285" s="141"/>
    </row>
    <row r="286" spans="1:3" ht="15">
      <c r="A286" s="141" t="s">
        <v>465</v>
      </c>
      <c r="B286" s="142"/>
      <c r="C286" s="141"/>
    </row>
    <row r="287" spans="1:3" ht="15">
      <c r="A287" s="141" t="s">
        <v>466</v>
      </c>
      <c r="B287" s="142"/>
      <c r="C287" s="141"/>
    </row>
    <row r="288" spans="1:3" ht="15">
      <c r="A288" s="141" t="s">
        <v>467</v>
      </c>
      <c r="B288" s="142">
        <f>SUM(B289,B291,B293,B295,B305)</f>
        <v>414</v>
      </c>
      <c r="C288" s="141"/>
    </row>
    <row r="289" spans="1:3" ht="15">
      <c r="A289" s="141" t="s">
        <v>468</v>
      </c>
      <c r="B289" s="142">
        <f>B290</f>
        <v>0</v>
      </c>
      <c r="C289" s="141"/>
    </row>
    <row r="290" spans="1:3" ht="15">
      <c r="A290" s="141" t="s">
        <v>469</v>
      </c>
      <c r="B290" s="142"/>
      <c r="C290" s="141"/>
    </row>
    <row r="291" spans="1:3" ht="15">
      <c r="A291" s="141" t="s">
        <v>470</v>
      </c>
      <c r="B291" s="142">
        <v>0</v>
      </c>
      <c r="C291" s="141"/>
    </row>
    <row r="292" spans="1:3" ht="15">
      <c r="A292" s="141" t="s">
        <v>471</v>
      </c>
      <c r="B292" s="142"/>
      <c r="C292" s="141"/>
    </row>
    <row r="293" spans="1:3" ht="15">
      <c r="A293" s="141" t="s">
        <v>472</v>
      </c>
      <c r="B293" s="142">
        <v>0</v>
      </c>
      <c r="C293" s="141"/>
    </row>
    <row r="294" spans="1:3" ht="15">
      <c r="A294" s="141" t="s">
        <v>473</v>
      </c>
      <c r="B294" s="142"/>
      <c r="C294" s="141"/>
    </row>
    <row r="295" spans="1:3" ht="15">
      <c r="A295" s="141" t="s">
        <v>474</v>
      </c>
      <c r="B295" s="142">
        <f>SUM(B296:B304)</f>
        <v>372</v>
      </c>
      <c r="C295" s="141"/>
    </row>
    <row r="296" spans="1:3" ht="15">
      <c r="A296" s="141" t="s">
        <v>475</v>
      </c>
      <c r="B296" s="142">
        <v>68</v>
      </c>
      <c r="C296" s="141"/>
    </row>
    <row r="297" spans="1:3" ht="15">
      <c r="A297" s="141" t="s">
        <v>476</v>
      </c>
      <c r="B297" s="142"/>
      <c r="C297" s="141"/>
    </row>
    <row r="298" spans="1:3" ht="15">
      <c r="A298" s="141" t="s">
        <v>477</v>
      </c>
      <c r="B298" s="142">
        <v>268</v>
      </c>
      <c r="C298" s="141"/>
    </row>
    <row r="299" spans="1:3" ht="15">
      <c r="A299" s="141" t="s">
        <v>478</v>
      </c>
      <c r="B299" s="142"/>
      <c r="C299" s="141"/>
    </row>
    <row r="300" spans="1:3" ht="15">
      <c r="A300" s="141" t="s">
        <v>479</v>
      </c>
      <c r="B300" s="142"/>
      <c r="C300" s="141"/>
    </row>
    <row r="301" spans="1:3" ht="15">
      <c r="A301" s="141" t="s">
        <v>480</v>
      </c>
      <c r="B301" s="142"/>
      <c r="C301" s="141"/>
    </row>
    <row r="302" spans="1:3" ht="15">
      <c r="A302" s="141" t="s">
        <v>481</v>
      </c>
      <c r="B302" s="142"/>
      <c r="C302" s="141"/>
    </row>
    <row r="303" spans="1:3" ht="15">
      <c r="A303" s="141" t="s">
        <v>482</v>
      </c>
      <c r="B303" s="142"/>
      <c r="C303" s="141"/>
    </row>
    <row r="304" spans="1:3" ht="15">
      <c r="A304" s="141" t="s">
        <v>483</v>
      </c>
      <c r="B304" s="142">
        <v>36</v>
      </c>
      <c r="C304" s="141"/>
    </row>
    <row r="305" spans="1:3" ht="15">
      <c r="A305" s="141" t="s">
        <v>484</v>
      </c>
      <c r="B305" s="142">
        <f>B306</f>
        <v>42</v>
      </c>
      <c r="C305" s="141"/>
    </row>
    <row r="306" spans="1:3" ht="15">
      <c r="A306" s="141" t="s">
        <v>485</v>
      </c>
      <c r="B306" s="142">
        <v>42</v>
      </c>
      <c r="C306" s="141"/>
    </row>
    <row r="307" spans="1:3" ht="15">
      <c r="A307" s="141" t="s">
        <v>486</v>
      </c>
      <c r="B307" s="142">
        <f>SUM(B308,B311,B320,B327,B335,B344,B360,B370,B380,B388,B394)</f>
        <v>23545</v>
      </c>
      <c r="C307" s="141"/>
    </row>
    <row r="308" spans="1:3" ht="15">
      <c r="A308" s="141" t="s">
        <v>487</v>
      </c>
      <c r="B308" s="142">
        <f>SUM(B309:B310)</f>
        <v>275</v>
      </c>
      <c r="C308" s="141"/>
    </row>
    <row r="309" spans="1:3" ht="15">
      <c r="A309" s="141" t="s">
        <v>488</v>
      </c>
      <c r="B309" s="142">
        <v>42</v>
      </c>
      <c r="C309" s="141"/>
    </row>
    <row r="310" spans="1:3" ht="15">
      <c r="A310" s="141" t="s">
        <v>489</v>
      </c>
      <c r="B310" s="142">
        <v>233</v>
      </c>
      <c r="C310" s="141"/>
    </row>
    <row r="311" spans="1:3" ht="15">
      <c r="A311" s="141" t="s">
        <v>490</v>
      </c>
      <c r="B311" s="142">
        <f>SUM(B312:B319)</f>
        <v>21768</v>
      </c>
      <c r="C311" s="141"/>
    </row>
    <row r="312" spans="1:3" ht="15">
      <c r="A312" s="141" t="s">
        <v>298</v>
      </c>
      <c r="B312" s="142">
        <v>7250</v>
      </c>
      <c r="C312" s="141"/>
    </row>
    <row r="313" spans="1:3" ht="15">
      <c r="A313" s="141" t="s">
        <v>299</v>
      </c>
      <c r="B313" s="142">
        <v>12559</v>
      </c>
      <c r="C313" s="141"/>
    </row>
    <row r="314" spans="1:3" ht="15">
      <c r="A314" s="141" t="s">
        <v>300</v>
      </c>
      <c r="B314" s="142"/>
      <c r="C314" s="141"/>
    </row>
    <row r="315" spans="1:3" ht="15">
      <c r="A315" s="141" t="s">
        <v>339</v>
      </c>
      <c r="B315" s="142">
        <v>1514</v>
      </c>
      <c r="C315" s="141"/>
    </row>
    <row r="316" spans="1:3" ht="15">
      <c r="A316" s="141" t="s">
        <v>491</v>
      </c>
      <c r="B316" s="142">
        <v>166</v>
      </c>
      <c r="C316" s="141"/>
    </row>
    <row r="317" spans="1:3" ht="15">
      <c r="A317" s="141" t="s">
        <v>492</v>
      </c>
      <c r="B317" s="142">
        <v>9</v>
      </c>
      <c r="C317" s="141"/>
    </row>
    <row r="318" spans="1:3" ht="15">
      <c r="A318" s="141" t="s">
        <v>307</v>
      </c>
      <c r="B318" s="142"/>
      <c r="C318" s="141"/>
    </row>
    <row r="319" spans="1:3" ht="15">
      <c r="A319" s="141" t="s">
        <v>493</v>
      </c>
      <c r="B319" s="142">
        <v>270</v>
      </c>
      <c r="C319" s="141"/>
    </row>
    <row r="320" spans="1:3" ht="15">
      <c r="A320" s="141" t="s">
        <v>494</v>
      </c>
      <c r="B320" s="142">
        <f>SUM(B321:B326)</f>
        <v>0</v>
      </c>
      <c r="C320" s="141"/>
    </row>
    <row r="321" spans="1:3" ht="15">
      <c r="A321" s="141" t="s">
        <v>298</v>
      </c>
      <c r="B321" s="142"/>
      <c r="C321" s="141"/>
    </row>
    <row r="322" spans="1:3" ht="15">
      <c r="A322" s="141" t="s">
        <v>299</v>
      </c>
      <c r="B322" s="142"/>
      <c r="C322" s="141"/>
    </row>
    <row r="323" spans="1:3" ht="15">
      <c r="A323" s="141" t="s">
        <v>300</v>
      </c>
      <c r="B323" s="142"/>
      <c r="C323" s="141"/>
    </row>
    <row r="324" spans="1:3" ht="15">
      <c r="A324" s="141" t="s">
        <v>495</v>
      </c>
      <c r="B324" s="142"/>
      <c r="C324" s="141"/>
    </row>
    <row r="325" spans="1:3" ht="15">
      <c r="A325" s="141" t="s">
        <v>307</v>
      </c>
      <c r="B325" s="142"/>
      <c r="C325" s="141"/>
    </row>
    <row r="326" spans="1:3" ht="15">
      <c r="A326" s="141" t="s">
        <v>496</v>
      </c>
      <c r="B326" s="142"/>
      <c r="C326" s="141"/>
    </row>
    <row r="327" spans="1:3" ht="15">
      <c r="A327" s="141" t="s">
        <v>497</v>
      </c>
      <c r="B327" s="142">
        <f>SUM(B328:B334)</f>
        <v>0</v>
      </c>
      <c r="C327" s="141"/>
    </row>
    <row r="328" spans="1:3" ht="15">
      <c r="A328" s="141" t="s">
        <v>298</v>
      </c>
      <c r="B328" s="142"/>
      <c r="C328" s="141"/>
    </row>
    <row r="329" spans="1:3" ht="15">
      <c r="A329" s="141" t="s">
        <v>299</v>
      </c>
      <c r="B329" s="142"/>
      <c r="C329" s="141"/>
    </row>
    <row r="330" spans="1:3" ht="15">
      <c r="A330" s="141" t="s">
        <v>300</v>
      </c>
      <c r="B330" s="142"/>
      <c r="C330" s="141"/>
    </row>
    <row r="331" spans="1:3" ht="15">
      <c r="A331" s="141" t="s">
        <v>498</v>
      </c>
      <c r="B331" s="142"/>
      <c r="C331" s="141"/>
    </row>
    <row r="332" spans="1:3" ht="15">
      <c r="A332" s="141" t="s">
        <v>499</v>
      </c>
      <c r="B332" s="142"/>
      <c r="C332" s="141"/>
    </row>
    <row r="333" spans="1:3" ht="15">
      <c r="A333" s="141" t="s">
        <v>307</v>
      </c>
      <c r="B333" s="142"/>
      <c r="C333" s="141"/>
    </row>
    <row r="334" spans="1:3" ht="15">
      <c r="A334" s="141" t="s">
        <v>500</v>
      </c>
      <c r="B334" s="142"/>
      <c r="C334" s="141"/>
    </row>
    <row r="335" spans="1:3" ht="15">
      <c r="A335" s="141" t="s">
        <v>501</v>
      </c>
      <c r="B335" s="142">
        <f>SUM(B336:B343)</f>
        <v>0</v>
      </c>
      <c r="C335" s="141"/>
    </row>
    <row r="336" spans="1:3" ht="15">
      <c r="A336" s="141" t="s">
        <v>298</v>
      </c>
      <c r="B336" s="142"/>
      <c r="C336" s="141"/>
    </row>
    <row r="337" spans="1:3" ht="15">
      <c r="A337" s="141" t="s">
        <v>299</v>
      </c>
      <c r="B337" s="142"/>
      <c r="C337" s="141"/>
    </row>
    <row r="338" spans="1:3" ht="15">
      <c r="A338" s="141" t="s">
        <v>300</v>
      </c>
      <c r="B338" s="142"/>
      <c r="C338" s="141"/>
    </row>
    <row r="339" spans="1:3" ht="15">
      <c r="A339" s="141" t="s">
        <v>502</v>
      </c>
      <c r="B339" s="142"/>
      <c r="C339" s="141"/>
    </row>
    <row r="340" spans="1:3" ht="15">
      <c r="A340" s="141" t="s">
        <v>503</v>
      </c>
      <c r="B340" s="142"/>
      <c r="C340" s="141"/>
    </row>
    <row r="341" spans="1:3" ht="15">
      <c r="A341" s="141" t="s">
        <v>504</v>
      </c>
      <c r="B341" s="142"/>
      <c r="C341" s="141"/>
    </row>
    <row r="342" spans="1:3" ht="15">
      <c r="A342" s="141" t="s">
        <v>307</v>
      </c>
      <c r="B342" s="142"/>
      <c r="C342" s="141"/>
    </row>
    <row r="343" spans="1:3" ht="15">
      <c r="A343" s="141" t="s">
        <v>505</v>
      </c>
      <c r="B343" s="142"/>
      <c r="C343" s="141"/>
    </row>
    <row r="344" spans="1:3" ht="15">
      <c r="A344" s="141" t="s">
        <v>506</v>
      </c>
      <c r="B344" s="142">
        <f>SUM(B345:B359)</f>
        <v>1127</v>
      </c>
      <c r="C344" s="141"/>
    </row>
    <row r="345" spans="1:3" ht="15">
      <c r="A345" s="141" t="s">
        <v>298</v>
      </c>
      <c r="B345" s="142">
        <v>620</v>
      </c>
      <c r="C345" s="141"/>
    </row>
    <row r="346" spans="1:3" ht="15">
      <c r="A346" s="141" t="s">
        <v>299</v>
      </c>
      <c r="B346" s="142">
        <v>412</v>
      </c>
      <c r="C346" s="141"/>
    </row>
    <row r="347" spans="1:3" ht="15">
      <c r="A347" s="141" t="s">
        <v>300</v>
      </c>
      <c r="B347" s="142"/>
      <c r="C347" s="141"/>
    </row>
    <row r="348" spans="1:3" ht="15">
      <c r="A348" s="141" t="s">
        <v>507</v>
      </c>
      <c r="B348" s="142"/>
      <c r="C348" s="141"/>
    </row>
    <row r="349" spans="1:3" ht="15">
      <c r="A349" s="141" t="s">
        <v>508</v>
      </c>
      <c r="B349" s="142"/>
      <c r="C349" s="141"/>
    </row>
    <row r="350" spans="1:3" ht="15">
      <c r="A350" s="141" t="s">
        <v>509</v>
      </c>
      <c r="B350" s="142"/>
      <c r="C350" s="141"/>
    </row>
    <row r="351" spans="1:3" ht="15">
      <c r="A351" s="141" t="s">
        <v>510</v>
      </c>
      <c r="B351" s="142">
        <v>32</v>
      </c>
      <c r="C351" s="141"/>
    </row>
    <row r="352" spans="1:3" ht="15">
      <c r="A352" s="141" t="s">
        <v>511</v>
      </c>
      <c r="B352" s="142"/>
      <c r="C352" s="141"/>
    </row>
    <row r="353" spans="1:3" ht="15">
      <c r="A353" s="141" t="s">
        <v>512</v>
      </c>
      <c r="B353" s="142"/>
      <c r="C353" s="141"/>
    </row>
    <row r="354" spans="1:3" ht="15">
      <c r="A354" s="141" t="s">
        <v>513</v>
      </c>
      <c r="B354" s="142"/>
      <c r="C354" s="141"/>
    </row>
    <row r="355" spans="1:3" ht="15">
      <c r="A355" s="141" t="s">
        <v>514</v>
      </c>
      <c r="B355" s="142"/>
      <c r="C355" s="141"/>
    </row>
    <row r="356" spans="1:3" ht="15">
      <c r="A356" s="141" t="s">
        <v>515</v>
      </c>
      <c r="B356" s="142">
        <v>51</v>
      </c>
      <c r="C356" s="141"/>
    </row>
    <row r="357" spans="1:3" ht="15">
      <c r="A357" s="141" t="s">
        <v>339</v>
      </c>
      <c r="B357" s="142"/>
      <c r="C357" s="141"/>
    </row>
    <row r="358" spans="1:3" ht="15">
      <c r="A358" s="141" t="s">
        <v>307</v>
      </c>
      <c r="B358" s="142"/>
      <c r="C358" s="141"/>
    </row>
    <row r="359" spans="1:3" ht="15">
      <c r="A359" s="141" t="s">
        <v>516</v>
      </c>
      <c r="B359" s="142">
        <v>12</v>
      </c>
      <c r="C359" s="141"/>
    </row>
    <row r="360" spans="1:3" ht="15">
      <c r="A360" s="141" t="s">
        <v>517</v>
      </c>
      <c r="B360" s="142">
        <f>SUM(B361:B369)</f>
        <v>0</v>
      </c>
      <c r="C360" s="141"/>
    </row>
    <row r="361" spans="1:3" ht="15">
      <c r="A361" s="141" t="s">
        <v>298</v>
      </c>
      <c r="B361" s="142"/>
      <c r="C361" s="141"/>
    </row>
    <row r="362" spans="1:3" ht="15">
      <c r="A362" s="141" t="s">
        <v>299</v>
      </c>
      <c r="B362" s="142"/>
      <c r="C362" s="141"/>
    </row>
    <row r="363" spans="1:3" ht="15">
      <c r="A363" s="141" t="s">
        <v>300</v>
      </c>
      <c r="B363" s="142"/>
      <c r="C363" s="141"/>
    </row>
    <row r="364" spans="1:3" ht="15">
      <c r="A364" s="141" t="s">
        <v>518</v>
      </c>
      <c r="B364" s="142"/>
      <c r="C364" s="141"/>
    </row>
    <row r="365" spans="1:3" ht="15">
      <c r="A365" s="141" t="s">
        <v>519</v>
      </c>
      <c r="B365" s="142"/>
      <c r="C365" s="141"/>
    </row>
    <row r="366" spans="1:3" ht="15">
      <c r="A366" s="141" t="s">
        <v>520</v>
      </c>
      <c r="B366" s="142"/>
      <c r="C366" s="141"/>
    </row>
    <row r="367" spans="1:3" ht="15">
      <c r="A367" s="141" t="s">
        <v>339</v>
      </c>
      <c r="B367" s="142"/>
      <c r="C367" s="141"/>
    </row>
    <row r="368" spans="1:3" ht="15">
      <c r="A368" s="141" t="s">
        <v>307</v>
      </c>
      <c r="B368" s="142"/>
      <c r="C368" s="141"/>
    </row>
    <row r="369" spans="1:3" ht="15">
      <c r="A369" s="141" t="s">
        <v>521</v>
      </c>
      <c r="B369" s="142"/>
      <c r="C369" s="141"/>
    </row>
    <row r="370" spans="1:3" ht="15">
      <c r="A370" s="141" t="s">
        <v>522</v>
      </c>
      <c r="B370" s="142">
        <f>SUM(B371:B379)</f>
        <v>48</v>
      </c>
      <c r="C370" s="141"/>
    </row>
    <row r="371" spans="1:3" ht="15">
      <c r="A371" s="141" t="s">
        <v>298</v>
      </c>
      <c r="B371" s="142"/>
      <c r="C371" s="141"/>
    </row>
    <row r="372" spans="1:3" ht="15">
      <c r="A372" s="141" t="s">
        <v>299</v>
      </c>
      <c r="B372" s="142">
        <v>19</v>
      </c>
      <c r="C372" s="141"/>
    </row>
    <row r="373" spans="1:3" ht="15">
      <c r="A373" s="141" t="s">
        <v>300</v>
      </c>
      <c r="B373" s="142"/>
      <c r="C373" s="141"/>
    </row>
    <row r="374" spans="1:3" ht="15">
      <c r="A374" s="141" t="s">
        <v>523</v>
      </c>
      <c r="B374" s="142"/>
      <c r="C374" s="141"/>
    </row>
    <row r="375" spans="1:3" ht="15">
      <c r="A375" s="141" t="s">
        <v>524</v>
      </c>
      <c r="B375" s="142"/>
      <c r="C375" s="141"/>
    </row>
    <row r="376" spans="1:3" ht="15">
      <c r="A376" s="141" t="s">
        <v>525</v>
      </c>
      <c r="B376" s="142"/>
      <c r="C376" s="141"/>
    </row>
    <row r="377" spans="1:3" ht="15">
      <c r="A377" s="141" t="s">
        <v>339</v>
      </c>
      <c r="B377" s="142"/>
      <c r="C377" s="141"/>
    </row>
    <row r="378" spans="1:3" ht="15">
      <c r="A378" s="141" t="s">
        <v>307</v>
      </c>
      <c r="B378" s="142"/>
      <c r="C378" s="141"/>
    </row>
    <row r="379" spans="1:3" ht="15">
      <c r="A379" s="141" t="s">
        <v>526</v>
      </c>
      <c r="B379" s="142">
        <v>29</v>
      </c>
      <c r="C379" s="141"/>
    </row>
    <row r="380" spans="1:3" ht="15">
      <c r="A380" s="141" t="s">
        <v>527</v>
      </c>
      <c r="B380" s="142">
        <f>SUM(B381:B387)</f>
        <v>0</v>
      </c>
      <c r="C380" s="141"/>
    </row>
    <row r="381" spans="1:3" ht="15">
      <c r="A381" s="141" t="s">
        <v>298</v>
      </c>
      <c r="B381" s="142"/>
      <c r="C381" s="141"/>
    </row>
    <row r="382" spans="1:3" ht="15">
      <c r="A382" s="141" t="s">
        <v>299</v>
      </c>
      <c r="B382" s="142"/>
      <c r="C382" s="141"/>
    </row>
    <row r="383" spans="1:3" ht="15">
      <c r="A383" s="141" t="s">
        <v>300</v>
      </c>
      <c r="B383" s="142"/>
      <c r="C383" s="141"/>
    </row>
    <row r="384" spans="1:3" ht="15">
      <c r="A384" s="141" t="s">
        <v>528</v>
      </c>
      <c r="B384" s="142"/>
      <c r="C384" s="141"/>
    </row>
    <row r="385" spans="1:3" ht="15">
      <c r="A385" s="141" t="s">
        <v>529</v>
      </c>
      <c r="B385" s="142"/>
      <c r="C385" s="141"/>
    </row>
    <row r="386" spans="1:3" ht="15">
      <c r="A386" s="141" t="s">
        <v>307</v>
      </c>
      <c r="B386" s="142"/>
      <c r="C386" s="141"/>
    </row>
    <row r="387" spans="1:3" ht="15">
      <c r="A387" s="141" t="s">
        <v>530</v>
      </c>
      <c r="B387" s="142"/>
      <c r="C387" s="141"/>
    </row>
    <row r="388" spans="1:3" ht="15">
      <c r="A388" s="141" t="s">
        <v>531</v>
      </c>
      <c r="B388" s="142">
        <f>SUM(B389:B393)</f>
        <v>0</v>
      </c>
      <c r="C388" s="141"/>
    </row>
    <row r="389" spans="1:3" ht="15">
      <c r="A389" s="141" t="s">
        <v>298</v>
      </c>
      <c r="B389" s="142"/>
      <c r="C389" s="141"/>
    </row>
    <row r="390" spans="1:3" ht="15">
      <c r="A390" s="141" t="s">
        <v>299</v>
      </c>
      <c r="B390" s="142"/>
      <c r="C390" s="141"/>
    </row>
    <row r="391" spans="1:3" ht="15">
      <c r="A391" s="141" t="s">
        <v>339</v>
      </c>
      <c r="B391" s="142"/>
      <c r="C391" s="141"/>
    </row>
    <row r="392" spans="1:3" ht="15">
      <c r="A392" s="141" t="s">
        <v>532</v>
      </c>
      <c r="B392" s="142"/>
      <c r="C392" s="141"/>
    </row>
    <row r="393" spans="1:3" ht="15">
      <c r="A393" s="141" t="s">
        <v>533</v>
      </c>
      <c r="B393" s="142"/>
      <c r="C393" s="141"/>
    </row>
    <row r="394" spans="1:3" ht="15">
      <c r="A394" s="141" t="s">
        <v>534</v>
      </c>
      <c r="B394" s="142">
        <f>B395</f>
        <v>327</v>
      </c>
      <c r="C394" s="141"/>
    </row>
    <row r="395" spans="1:3" ht="15">
      <c r="A395" s="141" t="s">
        <v>535</v>
      </c>
      <c r="B395" s="142">
        <v>327</v>
      </c>
      <c r="C395" s="141"/>
    </row>
    <row r="396" spans="1:3" ht="15">
      <c r="A396" s="141" t="s">
        <v>536</v>
      </c>
      <c r="B396" s="142">
        <f>SUM(B397,B402,B411,B418,B424,B428,B432,B436,B442,B449)</f>
        <v>113301</v>
      </c>
      <c r="C396" s="141"/>
    </row>
    <row r="397" spans="1:3" ht="15">
      <c r="A397" s="141" t="s">
        <v>537</v>
      </c>
      <c r="B397" s="142">
        <f>SUM(B398:B401)</f>
        <v>3772</v>
      </c>
      <c r="C397" s="141"/>
    </row>
    <row r="398" spans="1:3" ht="15">
      <c r="A398" s="141" t="s">
        <v>298</v>
      </c>
      <c r="B398" s="142">
        <v>942</v>
      </c>
      <c r="C398" s="141"/>
    </row>
    <row r="399" spans="1:3" ht="15">
      <c r="A399" s="141" t="s">
        <v>299</v>
      </c>
      <c r="B399" s="142">
        <v>2830</v>
      </c>
      <c r="C399" s="141"/>
    </row>
    <row r="400" spans="1:3" ht="15">
      <c r="A400" s="141" t="s">
        <v>300</v>
      </c>
      <c r="B400" s="142"/>
      <c r="C400" s="141"/>
    </row>
    <row r="401" spans="1:3" ht="15">
      <c r="A401" s="141" t="s">
        <v>538</v>
      </c>
      <c r="B401" s="142"/>
      <c r="C401" s="141"/>
    </row>
    <row r="402" spans="1:3" ht="15">
      <c r="A402" s="141" t="s">
        <v>539</v>
      </c>
      <c r="B402" s="142">
        <f>SUM(B403:B410)</f>
        <v>104727</v>
      </c>
      <c r="C402" s="141"/>
    </row>
    <row r="403" spans="1:3" ht="15">
      <c r="A403" s="141" t="s">
        <v>540</v>
      </c>
      <c r="B403" s="142">
        <v>1868</v>
      </c>
      <c r="C403" s="141"/>
    </row>
    <row r="404" spans="1:3" ht="15">
      <c r="A404" s="141" t="s">
        <v>541</v>
      </c>
      <c r="B404" s="142">
        <v>48807</v>
      </c>
      <c r="C404" s="141"/>
    </row>
    <row r="405" spans="1:3" ht="15">
      <c r="A405" s="141" t="s">
        <v>542</v>
      </c>
      <c r="B405" s="142">
        <v>41305</v>
      </c>
      <c r="C405" s="141"/>
    </row>
    <row r="406" spans="1:3" ht="15">
      <c r="A406" s="141" t="s">
        <v>543</v>
      </c>
      <c r="B406" s="142">
        <v>11139</v>
      </c>
      <c r="C406" s="141"/>
    </row>
    <row r="407" spans="1:3" ht="15">
      <c r="A407" s="141" t="s">
        <v>544</v>
      </c>
      <c r="B407" s="142">
        <v>17</v>
      </c>
      <c r="C407" s="141"/>
    </row>
    <row r="408" spans="1:3" ht="15">
      <c r="A408" s="141" t="s">
        <v>545</v>
      </c>
      <c r="B408" s="142"/>
      <c r="C408" s="141"/>
    </row>
    <row r="409" spans="1:3" ht="15">
      <c r="A409" s="141" t="s">
        <v>546</v>
      </c>
      <c r="B409" s="142"/>
      <c r="C409" s="141"/>
    </row>
    <row r="410" spans="1:3" ht="15">
      <c r="A410" s="141" t="s">
        <v>547</v>
      </c>
      <c r="B410" s="142">
        <v>1591</v>
      </c>
      <c r="C410" s="141"/>
    </row>
    <row r="411" spans="1:3" ht="15">
      <c r="A411" s="141" t="s">
        <v>548</v>
      </c>
      <c r="B411" s="142">
        <f>SUM(B412:B417)</f>
        <v>2714</v>
      </c>
      <c r="C411" s="141"/>
    </row>
    <row r="412" spans="1:3" ht="15">
      <c r="A412" s="141" t="s">
        <v>549</v>
      </c>
      <c r="B412" s="142"/>
      <c r="C412" s="141"/>
    </row>
    <row r="413" spans="1:3" ht="15">
      <c r="A413" s="141" t="s">
        <v>550</v>
      </c>
      <c r="B413" s="142">
        <v>36</v>
      </c>
      <c r="C413" s="141"/>
    </row>
    <row r="414" spans="1:3" ht="15">
      <c r="A414" s="141" t="s">
        <v>551</v>
      </c>
      <c r="B414" s="142"/>
      <c r="C414" s="141"/>
    </row>
    <row r="415" spans="1:3" ht="15">
      <c r="A415" s="141" t="s">
        <v>552</v>
      </c>
      <c r="B415" s="142">
        <v>2241</v>
      </c>
      <c r="C415" s="141"/>
    </row>
    <row r="416" spans="1:3" ht="15">
      <c r="A416" s="141" t="s">
        <v>553</v>
      </c>
      <c r="B416" s="142"/>
      <c r="C416" s="141"/>
    </row>
    <row r="417" spans="1:3" ht="15">
      <c r="A417" s="141" t="s">
        <v>554</v>
      </c>
      <c r="B417" s="142">
        <v>437</v>
      </c>
      <c r="C417" s="141"/>
    </row>
    <row r="418" spans="1:3" ht="15">
      <c r="A418" s="141" t="s">
        <v>555</v>
      </c>
      <c r="B418" s="142">
        <f>SUM(B419:B423)</f>
        <v>3</v>
      </c>
      <c r="C418" s="141"/>
    </row>
    <row r="419" spans="1:3" ht="15">
      <c r="A419" s="141" t="s">
        <v>556</v>
      </c>
      <c r="B419" s="142"/>
      <c r="C419" s="141"/>
    </row>
    <row r="420" spans="1:3" ht="15">
      <c r="A420" s="141" t="s">
        <v>557</v>
      </c>
      <c r="B420" s="142"/>
      <c r="C420" s="141"/>
    </row>
    <row r="421" spans="1:3" ht="15">
      <c r="A421" s="141" t="s">
        <v>558</v>
      </c>
      <c r="B421" s="142">
        <v>3</v>
      </c>
      <c r="C421" s="141"/>
    </row>
    <row r="422" spans="1:3" ht="15">
      <c r="A422" s="141" t="s">
        <v>559</v>
      </c>
      <c r="B422" s="142"/>
      <c r="C422" s="141"/>
    </row>
    <row r="423" spans="1:3" ht="15">
      <c r="A423" s="141" t="s">
        <v>560</v>
      </c>
      <c r="B423" s="142"/>
      <c r="C423" s="141"/>
    </row>
    <row r="424" spans="1:3" ht="15">
      <c r="A424" s="141" t="s">
        <v>561</v>
      </c>
      <c r="B424" s="142">
        <f>SUM(B425:B427)</f>
        <v>2</v>
      </c>
      <c r="C424" s="141"/>
    </row>
    <row r="425" spans="1:3" ht="15">
      <c r="A425" s="141" t="s">
        <v>562</v>
      </c>
      <c r="B425" s="142"/>
      <c r="C425" s="141"/>
    </row>
    <row r="426" spans="1:3" ht="15">
      <c r="A426" s="141" t="s">
        <v>563</v>
      </c>
      <c r="B426" s="142"/>
      <c r="C426" s="141"/>
    </row>
    <row r="427" spans="1:3" ht="15">
      <c r="A427" s="141" t="s">
        <v>564</v>
      </c>
      <c r="B427" s="142">
        <v>2</v>
      </c>
      <c r="C427" s="141"/>
    </row>
    <row r="428" spans="1:3" ht="15">
      <c r="A428" s="141" t="s">
        <v>565</v>
      </c>
      <c r="B428" s="142">
        <v>0</v>
      </c>
      <c r="C428" s="141"/>
    </row>
    <row r="429" spans="1:3" ht="15">
      <c r="A429" s="141" t="s">
        <v>566</v>
      </c>
      <c r="B429" s="142"/>
      <c r="C429" s="141"/>
    </row>
    <row r="430" spans="1:3" ht="15">
      <c r="A430" s="141" t="s">
        <v>567</v>
      </c>
      <c r="B430" s="142"/>
      <c r="C430" s="141"/>
    </row>
    <row r="431" spans="1:3" ht="15">
      <c r="A431" s="141" t="s">
        <v>568</v>
      </c>
      <c r="B431" s="142"/>
      <c r="C431" s="141"/>
    </row>
    <row r="432" spans="1:3" ht="15">
      <c r="A432" s="141" t="s">
        <v>569</v>
      </c>
      <c r="B432" s="142">
        <f>SUM(B433:B435)</f>
        <v>504</v>
      </c>
      <c r="C432" s="141"/>
    </row>
    <row r="433" spans="1:3" ht="15">
      <c r="A433" s="141" t="s">
        <v>570</v>
      </c>
      <c r="B433" s="142">
        <v>482</v>
      </c>
      <c r="C433" s="141"/>
    </row>
    <row r="434" spans="1:3" ht="15">
      <c r="A434" s="141" t="s">
        <v>571</v>
      </c>
      <c r="B434" s="142">
        <v>22</v>
      </c>
      <c r="C434" s="141"/>
    </row>
    <row r="435" spans="1:3" ht="15">
      <c r="A435" s="141" t="s">
        <v>572</v>
      </c>
      <c r="B435" s="142"/>
      <c r="C435" s="141"/>
    </row>
    <row r="436" spans="1:3" ht="15">
      <c r="A436" s="141" t="s">
        <v>573</v>
      </c>
      <c r="B436" s="142">
        <f>SUM(B437:B441)</f>
        <v>1015</v>
      </c>
      <c r="C436" s="141"/>
    </row>
    <row r="437" spans="1:3" ht="15">
      <c r="A437" s="141" t="s">
        <v>574</v>
      </c>
      <c r="B437" s="142">
        <v>593</v>
      </c>
      <c r="C437" s="141"/>
    </row>
    <row r="438" spans="1:3" ht="15">
      <c r="A438" s="141" t="s">
        <v>575</v>
      </c>
      <c r="B438" s="142">
        <v>422</v>
      </c>
      <c r="C438" s="141"/>
    </row>
    <row r="439" spans="1:3" ht="15">
      <c r="A439" s="141" t="s">
        <v>576</v>
      </c>
      <c r="B439" s="142"/>
      <c r="C439" s="141"/>
    </row>
    <row r="440" spans="1:3" ht="15">
      <c r="A440" s="141" t="s">
        <v>577</v>
      </c>
      <c r="B440" s="142"/>
      <c r="C440" s="141"/>
    </row>
    <row r="441" spans="1:3" ht="15">
      <c r="A441" s="141" t="s">
        <v>578</v>
      </c>
      <c r="B441" s="142"/>
      <c r="C441" s="141"/>
    </row>
    <row r="442" spans="1:3" ht="15">
      <c r="A442" s="141" t="s">
        <v>579</v>
      </c>
      <c r="B442" s="142">
        <f>SUM(B443:B448)</f>
        <v>0</v>
      </c>
      <c r="C442" s="141"/>
    </row>
    <row r="443" spans="1:3" ht="15">
      <c r="A443" s="141" t="s">
        <v>580</v>
      </c>
      <c r="B443" s="142"/>
      <c r="C443" s="141"/>
    </row>
    <row r="444" spans="1:3" ht="15">
      <c r="A444" s="141" t="s">
        <v>581</v>
      </c>
      <c r="B444" s="142"/>
      <c r="C444" s="141"/>
    </row>
    <row r="445" spans="1:3" ht="15">
      <c r="A445" s="141" t="s">
        <v>582</v>
      </c>
      <c r="B445" s="142"/>
      <c r="C445" s="141"/>
    </row>
    <row r="446" spans="1:3" ht="15">
      <c r="A446" s="141" t="s">
        <v>583</v>
      </c>
      <c r="B446" s="142"/>
      <c r="C446" s="141"/>
    </row>
    <row r="447" spans="1:3" ht="15">
      <c r="A447" s="141" t="s">
        <v>584</v>
      </c>
      <c r="B447" s="142"/>
      <c r="C447" s="141"/>
    </row>
    <row r="448" spans="1:3" ht="15">
      <c r="A448" s="141" t="s">
        <v>585</v>
      </c>
      <c r="B448" s="142"/>
      <c r="C448" s="141"/>
    </row>
    <row r="449" spans="1:3" ht="15">
      <c r="A449" s="141" t="s">
        <v>586</v>
      </c>
      <c r="B449" s="142">
        <f>B450</f>
        <v>564</v>
      </c>
      <c r="C449" s="141"/>
    </row>
    <row r="450" spans="1:3" ht="15">
      <c r="A450" s="141" t="s">
        <v>587</v>
      </c>
      <c r="B450" s="142">
        <v>564</v>
      </c>
      <c r="C450" s="141"/>
    </row>
    <row r="451" spans="1:3" ht="15">
      <c r="A451" s="141" t="s">
        <v>588</v>
      </c>
      <c r="B451" s="142">
        <f>SUM(B452,B457,B466,B472,B478,B483,B488,B495,B499,B502)</f>
        <v>3481</v>
      </c>
      <c r="C451" s="141"/>
    </row>
    <row r="452" spans="1:3" ht="15">
      <c r="A452" s="141" t="s">
        <v>589</v>
      </c>
      <c r="B452" s="142">
        <f>SUM(B453:B456)</f>
        <v>466</v>
      </c>
      <c r="C452" s="141"/>
    </row>
    <row r="453" spans="1:3" ht="15">
      <c r="A453" s="141" t="s">
        <v>298</v>
      </c>
      <c r="B453" s="142">
        <v>322</v>
      </c>
      <c r="C453" s="141"/>
    </row>
    <row r="454" spans="1:3" ht="15">
      <c r="A454" s="141" t="s">
        <v>299</v>
      </c>
      <c r="B454" s="142">
        <v>144</v>
      </c>
      <c r="C454" s="141"/>
    </row>
    <row r="455" spans="1:3" ht="15">
      <c r="A455" s="141" t="s">
        <v>300</v>
      </c>
      <c r="B455" s="142"/>
      <c r="C455" s="141"/>
    </row>
    <row r="456" spans="1:3" ht="15">
      <c r="A456" s="141" t="s">
        <v>590</v>
      </c>
      <c r="B456" s="142"/>
      <c r="C456" s="141"/>
    </row>
    <row r="457" spans="1:3" ht="15">
      <c r="A457" s="141" t="s">
        <v>591</v>
      </c>
      <c r="B457" s="142">
        <f>SUM(B458:B465)</f>
        <v>0</v>
      </c>
      <c r="C457" s="141"/>
    </row>
    <row r="458" spans="1:3" ht="15">
      <c r="A458" s="141" t="s">
        <v>592</v>
      </c>
      <c r="B458" s="142"/>
      <c r="C458" s="141"/>
    </row>
    <row r="459" spans="1:3" ht="15">
      <c r="A459" s="141" t="s">
        <v>593</v>
      </c>
      <c r="B459" s="142"/>
      <c r="C459" s="141"/>
    </row>
    <row r="460" spans="1:3" ht="15">
      <c r="A460" s="141" t="s">
        <v>594</v>
      </c>
      <c r="B460" s="142"/>
      <c r="C460" s="141"/>
    </row>
    <row r="461" spans="1:3" ht="15">
      <c r="A461" s="141" t="s">
        <v>595</v>
      </c>
      <c r="B461" s="142"/>
      <c r="C461" s="141"/>
    </row>
    <row r="462" spans="1:3" ht="15">
      <c r="A462" s="141" t="s">
        <v>596</v>
      </c>
      <c r="B462" s="142"/>
      <c r="C462" s="141"/>
    </row>
    <row r="463" spans="1:3" ht="15">
      <c r="A463" s="141" t="s">
        <v>597</v>
      </c>
      <c r="B463" s="142"/>
      <c r="C463" s="141"/>
    </row>
    <row r="464" spans="1:3" ht="15">
      <c r="A464" s="141" t="s">
        <v>598</v>
      </c>
      <c r="B464" s="142"/>
      <c r="C464" s="141"/>
    </row>
    <row r="465" spans="1:3" ht="15">
      <c r="A465" s="141" t="s">
        <v>599</v>
      </c>
      <c r="B465" s="142"/>
      <c r="C465" s="141"/>
    </row>
    <row r="466" spans="1:3" ht="15">
      <c r="A466" s="141" t="s">
        <v>600</v>
      </c>
      <c r="B466" s="142">
        <f>SUM(B467:B471)</f>
        <v>0</v>
      </c>
      <c r="C466" s="141"/>
    </row>
    <row r="467" spans="1:3" ht="15">
      <c r="A467" s="141" t="s">
        <v>592</v>
      </c>
      <c r="B467" s="142"/>
      <c r="C467" s="141"/>
    </row>
    <row r="468" spans="1:3" ht="15">
      <c r="A468" s="141" t="s">
        <v>601</v>
      </c>
      <c r="B468" s="142"/>
      <c r="C468" s="141"/>
    </row>
    <row r="469" spans="1:3" ht="15">
      <c r="A469" s="141" t="s">
        <v>602</v>
      </c>
      <c r="B469" s="142"/>
      <c r="C469" s="141"/>
    </row>
    <row r="470" spans="1:3" ht="15">
      <c r="A470" s="141" t="s">
        <v>603</v>
      </c>
      <c r="B470" s="142"/>
      <c r="C470" s="141"/>
    </row>
    <row r="471" spans="1:3" ht="15">
      <c r="A471" s="141" t="s">
        <v>604</v>
      </c>
      <c r="B471" s="142"/>
      <c r="C471" s="141"/>
    </row>
    <row r="472" spans="1:3" ht="15">
      <c r="A472" s="141" t="s">
        <v>605</v>
      </c>
      <c r="B472" s="142">
        <f>SUM(B473:B477)</f>
        <v>1504</v>
      </c>
      <c r="C472" s="141"/>
    </row>
    <row r="473" spans="1:3" ht="15">
      <c r="A473" s="141" t="s">
        <v>592</v>
      </c>
      <c r="B473" s="142"/>
      <c r="C473" s="141"/>
    </row>
    <row r="474" spans="1:3" ht="15">
      <c r="A474" s="141" t="s">
        <v>606</v>
      </c>
      <c r="B474" s="142">
        <v>624</v>
      </c>
      <c r="C474" s="141"/>
    </row>
    <row r="475" spans="1:3" ht="15">
      <c r="A475" s="141" t="s">
        <v>607</v>
      </c>
      <c r="B475" s="142">
        <v>849</v>
      </c>
      <c r="C475" s="141"/>
    </row>
    <row r="476" spans="1:3" ht="15">
      <c r="A476" s="141" t="s">
        <v>608</v>
      </c>
      <c r="B476" s="142">
        <v>31</v>
      </c>
      <c r="C476" s="141"/>
    </row>
    <row r="477" spans="1:3" ht="15">
      <c r="A477" s="141" t="s">
        <v>609</v>
      </c>
      <c r="B477" s="142"/>
      <c r="C477" s="141"/>
    </row>
    <row r="478" spans="1:3" ht="15">
      <c r="A478" s="141" t="s">
        <v>610</v>
      </c>
      <c r="B478" s="142">
        <f>SUM(B479:B482)</f>
        <v>39</v>
      </c>
      <c r="C478" s="141"/>
    </row>
    <row r="479" spans="1:3" ht="15">
      <c r="A479" s="141" t="s">
        <v>592</v>
      </c>
      <c r="B479" s="142"/>
      <c r="C479" s="141"/>
    </row>
    <row r="480" spans="1:3" ht="15">
      <c r="A480" s="141" t="s">
        <v>611</v>
      </c>
      <c r="B480" s="142"/>
      <c r="C480" s="141"/>
    </row>
    <row r="481" spans="1:3" ht="15">
      <c r="A481" s="141" t="s">
        <v>612</v>
      </c>
      <c r="B481" s="142"/>
      <c r="C481" s="141"/>
    </row>
    <row r="482" spans="1:3" ht="15">
      <c r="A482" s="141" t="s">
        <v>613</v>
      </c>
      <c r="B482" s="142">
        <v>39</v>
      </c>
      <c r="C482" s="141"/>
    </row>
    <row r="483" spans="1:3" ht="15">
      <c r="A483" s="141" t="s">
        <v>614</v>
      </c>
      <c r="B483" s="142">
        <f>SUM(B484:B487)</f>
        <v>3</v>
      </c>
      <c r="C483" s="141"/>
    </row>
    <row r="484" spans="1:3" ht="15">
      <c r="A484" s="141" t="s">
        <v>615</v>
      </c>
      <c r="B484" s="142"/>
      <c r="C484" s="141"/>
    </row>
    <row r="485" spans="1:3" ht="15">
      <c r="A485" s="141" t="s">
        <v>616</v>
      </c>
      <c r="B485" s="142"/>
      <c r="C485" s="141"/>
    </row>
    <row r="486" spans="1:3" ht="15">
      <c r="A486" s="141" t="s">
        <v>617</v>
      </c>
      <c r="B486" s="142"/>
      <c r="C486" s="141"/>
    </row>
    <row r="487" spans="1:3" ht="15">
      <c r="A487" s="141" t="s">
        <v>618</v>
      </c>
      <c r="B487" s="142">
        <v>3</v>
      </c>
      <c r="C487" s="141"/>
    </row>
    <row r="488" spans="1:3" ht="15">
      <c r="A488" s="141" t="s">
        <v>619</v>
      </c>
      <c r="B488" s="142">
        <f>SUM(B489:B494)</f>
        <v>69</v>
      </c>
      <c r="C488" s="141"/>
    </row>
    <row r="489" spans="1:3" ht="15">
      <c r="A489" s="141" t="s">
        <v>592</v>
      </c>
      <c r="B489" s="142">
        <v>6</v>
      </c>
      <c r="C489" s="141"/>
    </row>
    <row r="490" spans="1:3" ht="15">
      <c r="A490" s="141" t="s">
        <v>620</v>
      </c>
      <c r="B490" s="142"/>
      <c r="C490" s="141"/>
    </row>
    <row r="491" spans="1:3" ht="15">
      <c r="A491" s="141" t="s">
        <v>621</v>
      </c>
      <c r="B491" s="142">
        <v>20</v>
      </c>
      <c r="C491" s="141"/>
    </row>
    <row r="492" spans="1:3" ht="15">
      <c r="A492" s="141" t="s">
        <v>622</v>
      </c>
      <c r="B492" s="142"/>
      <c r="C492" s="141"/>
    </row>
    <row r="493" spans="1:3" ht="15">
      <c r="A493" s="141" t="s">
        <v>623</v>
      </c>
      <c r="B493" s="142"/>
      <c r="C493" s="141"/>
    </row>
    <row r="494" spans="1:3" ht="15">
      <c r="A494" s="141" t="s">
        <v>624</v>
      </c>
      <c r="B494" s="142">
        <v>43</v>
      </c>
      <c r="C494" s="141"/>
    </row>
    <row r="495" spans="1:3" ht="15">
      <c r="A495" s="141" t="s">
        <v>625</v>
      </c>
      <c r="B495" s="142">
        <f>SUM(B496:B498)</f>
        <v>0</v>
      </c>
      <c r="C495" s="141"/>
    </row>
    <row r="496" spans="1:3" ht="15">
      <c r="A496" s="141" t="s">
        <v>626</v>
      </c>
      <c r="B496" s="142"/>
      <c r="C496" s="141"/>
    </row>
    <row r="497" spans="1:3" ht="15">
      <c r="A497" s="141" t="s">
        <v>627</v>
      </c>
      <c r="B497" s="142"/>
      <c r="C497" s="141"/>
    </row>
    <row r="498" spans="1:3" ht="15">
      <c r="A498" s="141" t="s">
        <v>628</v>
      </c>
      <c r="B498" s="142"/>
      <c r="C498" s="141"/>
    </row>
    <row r="499" spans="1:3" ht="15">
      <c r="A499" s="141" t="s">
        <v>629</v>
      </c>
      <c r="B499" s="142">
        <f>SUM(B500:B501)</f>
        <v>0</v>
      </c>
      <c r="C499" s="141"/>
    </row>
    <row r="500" spans="1:3" ht="15">
      <c r="A500" s="141" t="s">
        <v>630</v>
      </c>
      <c r="B500" s="142"/>
      <c r="C500" s="141"/>
    </row>
    <row r="501" spans="1:3" ht="15">
      <c r="A501" s="141" t="s">
        <v>631</v>
      </c>
      <c r="B501" s="142"/>
      <c r="C501" s="141"/>
    </row>
    <row r="502" spans="1:3" ht="15">
      <c r="A502" s="141" t="s">
        <v>632</v>
      </c>
      <c r="B502" s="142">
        <f>SUM(B503:B506)</f>
        <v>1400</v>
      </c>
      <c r="C502" s="141"/>
    </row>
    <row r="503" spans="1:3" ht="15">
      <c r="A503" s="141" t="s">
        <v>633</v>
      </c>
      <c r="B503" s="142"/>
      <c r="C503" s="141"/>
    </row>
    <row r="504" spans="1:3" ht="15">
      <c r="A504" s="141" t="s">
        <v>634</v>
      </c>
      <c r="B504" s="142"/>
      <c r="C504" s="141"/>
    </row>
    <row r="505" spans="1:3" ht="15">
      <c r="A505" s="141" t="s">
        <v>635</v>
      </c>
      <c r="B505" s="142"/>
      <c r="C505" s="141"/>
    </row>
    <row r="506" spans="1:3" ht="15">
      <c r="A506" s="141" t="s">
        <v>636</v>
      </c>
      <c r="B506" s="142">
        <v>1400</v>
      </c>
      <c r="C506" s="141"/>
    </row>
    <row r="507" spans="1:3" ht="15">
      <c r="A507" s="141" t="s">
        <v>637</v>
      </c>
      <c r="B507" s="142">
        <f>SUM(B508,B524,B532,B543,B552,B559)</f>
        <v>3630</v>
      </c>
      <c r="C507" s="141"/>
    </row>
    <row r="508" spans="1:3" ht="15">
      <c r="A508" s="141" t="s">
        <v>638</v>
      </c>
      <c r="B508" s="142">
        <f>SUM(B509:B523)</f>
        <v>1474</v>
      </c>
      <c r="C508" s="141"/>
    </row>
    <row r="509" spans="1:3" ht="15">
      <c r="A509" s="141" t="s">
        <v>298</v>
      </c>
      <c r="B509" s="142">
        <v>585</v>
      </c>
      <c r="C509" s="141"/>
    </row>
    <row r="510" spans="1:3" ht="15">
      <c r="A510" s="141" t="s">
        <v>299</v>
      </c>
      <c r="B510" s="142">
        <v>169</v>
      </c>
      <c r="C510" s="141"/>
    </row>
    <row r="511" spans="1:3" ht="15">
      <c r="A511" s="141" t="s">
        <v>300</v>
      </c>
      <c r="B511" s="142"/>
      <c r="C511" s="141"/>
    </row>
    <row r="512" spans="1:3" ht="15">
      <c r="A512" s="141" t="s">
        <v>639</v>
      </c>
      <c r="B512" s="142">
        <v>102</v>
      </c>
      <c r="C512" s="141"/>
    </row>
    <row r="513" spans="1:3" ht="15">
      <c r="A513" s="141" t="s">
        <v>640</v>
      </c>
      <c r="B513" s="142"/>
      <c r="C513" s="141"/>
    </row>
    <row r="514" spans="1:3" ht="15">
      <c r="A514" s="141" t="s">
        <v>641</v>
      </c>
      <c r="B514" s="142"/>
      <c r="C514" s="141"/>
    </row>
    <row r="515" spans="1:3" ht="15">
      <c r="A515" s="141" t="s">
        <v>642</v>
      </c>
      <c r="B515" s="142">
        <v>116</v>
      </c>
      <c r="C515" s="141"/>
    </row>
    <row r="516" spans="1:3" ht="15">
      <c r="A516" s="141" t="s">
        <v>643</v>
      </c>
      <c r="B516" s="142">
        <v>25</v>
      </c>
      <c r="C516" s="141"/>
    </row>
    <row r="517" spans="1:3" ht="15">
      <c r="A517" s="141" t="s">
        <v>644</v>
      </c>
      <c r="B517" s="142">
        <v>206</v>
      </c>
      <c r="C517" s="141"/>
    </row>
    <row r="518" spans="1:3" ht="15">
      <c r="A518" s="141" t="s">
        <v>645</v>
      </c>
      <c r="B518" s="142"/>
      <c r="C518" s="141"/>
    </row>
    <row r="519" spans="1:3" ht="15">
      <c r="A519" s="141" t="s">
        <v>646</v>
      </c>
      <c r="B519" s="142"/>
      <c r="C519" s="141"/>
    </row>
    <row r="520" spans="1:3" ht="15">
      <c r="A520" s="141" t="s">
        <v>647</v>
      </c>
      <c r="B520" s="142"/>
      <c r="C520" s="141"/>
    </row>
    <row r="521" spans="1:3" ht="15">
      <c r="A521" s="141" t="s">
        <v>648</v>
      </c>
      <c r="B521" s="142"/>
      <c r="C521" s="141"/>
    </row>
    <row r="522" spans="1:3" ht="15">
      <c r="A522" s="141" t="s">
        <v>649</v>
      </c>
      <c r="B522" s="142">
        <v>13</v>
      </c>
      <c r="C522" s="141"/>
    </row>
    <row r="523" spans="1:3" ht="15">
      <c r="A523" s="141" t="s">
        <v>650</v>
      </c>
      <c r="B523" s="142">
        <v>258</v>
      </c>
      <c r="C523" s="141"/>
    </row>
    <row r="524" spans="1:3" ht="15">
      <c r="A524" s="141" t="s">
        <v>651</v>
      </c>
      <c r="B524" s="142">
        <f>SUM(B525:B531)</f>
        <v>386</v>
      </c>
      <c r="C524" s="141"/>
    </row>
    <row r="525" spans="1:3" ht="15">
      <c r="A525" s="141" t="s">
        <v>298</v>
      </c>
      <c r="B525" s="142"/>
      <c r="C525" s="141"/>
    </row>
    <row r="526" spans="1:3" ht="15">
      <c r="A526" s="141" t="s">
        <v>299</v>
      </c>
      <c r="B526" s="142">
        <v>16</v>
      </c>
      <c r="C526" s="141"/>
    </row>
    <row r="527" spans="1:3" ht="15">
      <c r="A527" s="141" t="s">
        <v>300</v>
      </c>
      <c r="B527" s="142"/>
      <c r="C527" s="141"/>
    </row>
    <row r="528" spans="1:3" ht="15">
      <c r="A528" s="141" t="s">
        <v>652</v>
      </c>
      <c r="B528" s="142">
        <v>247</v>
      </c>
      <c r="C528" s="141"/>
    </row>
    <row r="529" spans="1:3" ht="15">
      <c r="A529" s="141" t="s">
        <v>653</v>
      </c>
      <c r="B529" s="142"/>
      <c r="C529" s="141"/>
    </row>
    <row r="530" spans="1:3" ht="15">
      <c r="A530" s="141" t="s">
        <v>654</v>
      </c>
      <c r="B530" s="142"/>
      <c r="C530" s="141"/>
    </row>
    <row r="531" spans="1:3" ht="15">
      <c r="A531" s="141" t="s">
        <v>655</v>
      </c>
      <c r="B531" s="142">
        <v>123</v>
      </c>
      <c r="C531" s="141"/>
    </row>
    <row r="532" spans="1:3" ht="15">
      <c r="A532" s="141" t="s">
        <v>656</v>
      </c>
      <c r="B532" s="142">
        <f>SUM(B533:B542)</f>
        <v>76</v>
      </c>
      <c r="C532" s="141"/>
    </row>
    <row r="533" spans="1:3" ht="15">
      <c r="A533" s="141" t="s">
        <v>298</v>
      </c>
      <c r="B533" s="142">
        <v>17</v>
      </c>
      <c r="C533" s="141"/>
    </row>
    <row r="534" spans="1:3" ht="15">
      <c r="A534" s="141" t="s">
        <v>299</v>
      </c>
      <c r="B534" s="142"/>
      <c r="C534" s="141"/>
    </row>
    <row r="535" spans="1:3" ht="15">
      <c r="A535" s="141" t="s">
        <v>300</v>
      </c>
      <c r="B535" s="142"/>
      <c r="C535" s="141"/>
    </row>
    <row r="536" spans="1:3" ht="15">
      <c r="A536" s="141" t="s">
        <v>657</v>
      </c>
      <c r="B536" s="142"/>
      <c r="C536" s="141"/>
    </row>
    <row r="537" spans="1:3" ht="15">
      <c r="A537" s="141" t="s">
        <v>658</v>
      </c>
      <c r="B537" s="142"/>
      <c r="C537" s="141"/>
    </row>
    <row r="538" spans="1:3" ht="15">
      <c r="A538" s="141" t="s">
        <v>659</v>
      </c>
      <c r="B538" s="142"/>
      <c r="C538" s="141"/>
    </row>
    <row r="539" spans="1:3" ht="15">
      <c r="A539" s="141" t="s">
        <v>660</v>
      </c>
      <c r="B539" s="142">
        <v>24</v>
      </c>
      <c r="C539" s="141"/>
    </row>
    <row r="540" spans="1:3" ht="15">
      <c r="A540" s="141" t="s">
        <v>661</v>
      </c>
      <c r="B540" s="142"/>
      <c r="C540" s="141"/>
    </row>
    <row r="541" spans="1:3" ht="15">
      <c r="A541" s="141" t="s">
        <v>662</v>
      </c>
      <c r="B541" s="142"/>
      <c r="C541" s="141"/>
    </row>
    <row r="542" spans="1:3" ht="15">
      <c r="A542" s="141" t="s">
        <v>663</v>
      </c>
      <c r="B542" s="142">
        <v>35</v>
      </c>
      <c r="C542" s="141"/>
    </row>
    <row r="543" spans="1:3" ht="15">
      <c r="A543" s="141" t="s">
        <v>664</v>
      </c>
      <c r="B543" s="142">
        <f>SUM(B544:B551)</f>
        <v>248</v>
      </c>
      <c r="C543" s="141"/>
    </row>
    <row r="544" spans="1:3" ht="15">
      <c r="A544" s="141" t="s">
        <v>298</v>
      </c>
      <c r="B544" s="142"/>
      <c r="C544" s="141"/>
    </row>
    <row r="545" spans="1:3" ht="15">
      <c r="A545" s="141" t="s">
        <v>299</v>
      </c>
      <c r="B545" s="142"/>
      <c r="C545" s="141"/>
    </row>
    <row r="546" spans="1:3" ht="15">
      <c r="A546" s="141" t="s">
        <v>300</v>
      </c>
      <c r="B546" s="142"/>
      <c r="C546" s="141"/>
    </row>
    <row r="547" spans="1:3" ht="15">
      <c r="A547" s="141" t="s">
        <v>665</v>
      </c>
      <c r="B547" s="142"/>
      <c r="C547" s="141"/>
    </row>
    <row r="548" spans="1:3" ht="15">
      <c r="A548" s="141" t="s">
        <v>666</v>
      </c>
      <c r="B548" s="142"/>
      <c r="C548" s="141"/>
    </row>
    <row r="549" spans="1:3" ht="15">
      <c r="A549" s="141" t="s">
        <v>667</v>
      </c>
      <c r="B549" s="142"/>
      <c r="C549" s="141"/>
    </row>
    <row r="550" spans="1:3" ht="15">
      <c r="A550" s="141" t="s">
        <v>668</v>
      </c>
      <c r="B550" s="142">
        <v>240</v>
      </c>
      <c r="C550" s="141"/>
    </row>
    <row r="551" spans="1:3" ht="15">
      <c r="A551" s="141" t="s">
        <v>669</v>
      </c>
      <c r="B551" s="142">
        <v>8</v>
      </c>
      <c r="C551" s="141"/>
    </row>
    <row r="552" spans="1:3" ht="15">
      <c r="A552" s="141" t="s">
        <v>670</v>
      </c>
      <c r="B552" s="142">
        <f>SUM(B553:B558)</f>
        <v>1128</v>
      </c>
      <c r="C552" s="141"/>
    </row>
    <row r="553" spans="1:3" ht="15">
      <c r="A553" s="141" t="s">
        <v>298</v>
      </c>
      <c r="B553" s="142">
        <v>293</v>
      </c>
      <c r="C553" s="141"/>
    </row>
    <row r="554" spans="1:3" ht="15">
      <c r="A554" s="141" t="s">
        <v>299</v>
      </c>
      <c r="B554" s="142">
        <v>591</v>
      </c>
      <c r="C554" s="141"/>
    </row>
    <row r="555" spans="1:3" ht="15">
      <c r="A555" s="141" t="s">
        <v>300</v>
      </c>
      <c r="B555" s="142"/>
      <c r="C555" s="141"/>
    </row>
    <row r="556" spans="1:3" ht="15">
      <c r="A556" s="141" t="s">
        <v>671</v>
      </c>
      <c r="B556" s="142"/>
      <c r="C556" s="141"/>
    </row>
    <row r="557" spans="1:3" ht="15">
      <c r="A557" s="141" t="s">
        <v>672</v>
      </c>
      <c r="B557" s="142"/>
      <c r="C557" s="141"/>
    </row>
    <row r="558" spans="1:3" ht="15">
      <c r="A558" s="141" t="s">
        <v>673</v>
      </c>
      <c r="B558" s="142">
        <v>244</v>
      </c>
      <c r="C558" s="141"/>
    </row>
    <row r="559" spans="1:3" ht="15">
      <c r="A559" s="141" t="s">
        <v>674</v>
      </c>
      <c r="B559" s="142">
        <f>SUM(B560:B562)</f>
        <v>318</v>
      </c>
      <c r="C559" s="141"/>
    </row>
    <row r="560" spans="1:3" ht="15">
      <c r="A560" s="141" t="s">
        <v>675</v>
      </c>
      <c r="B560" s="142"/>
      <c r="C560" s="141"/>
    </row>
    <row r="561" spans="1:3" ht="15">
      <c r="A561" s="141" t="s">
        <v>676</v>
      </c>
      <c r="B561" s="142"/>
      <c r="C561" s="141"/>
    </row>
    <row r="562" spans="1:3" ht="15">
      <c r="A562" s="141" t="s">
        <v>677</v>
      </c>
      <c r="B562" s="142">
        <v>318</v>
      </c>
      <c r="C562" s="141"/>
    </row>
    <row r="563" spans="1:3" ht="15">
      <c r="A563" s="141" t="s">
        <v>678</v>
      </c>
      <c r="B563" s="142">
        <f>SUM(B564,B578,B586,B588,B597,B601,B611,B619,B626,B633,B642,B647,B650,B653,B656,B659,B662,B666,B671,B679)</f>
        <v>114126</v>
      </c>
      <c r="C563" s="141"/>
    </row>
    <row r="564" spans="1:3" ht="15">
      <c r="A564" s="141" t="s">
        <v>679</v>
      </c>
      <c r="B564" s="142">
        <f>SUM(B565:B577)</f>
        <v>2697</v>
      </c>
      <c r="C564" s="141"/>
    </row>
    <row r="565" spans="1:3" ht="15">
      <c r="A565" s="141" t="s">
        <v>298</v>
      </c>
      <c r="B565" s="142">
        <v>1128</v>
      </c>
      <c r="C565" s="141"/>
    </row>
    <row r="566" spans="1:3" ht="15">
      <c r="A566" s="141" t="s">
        <v>299</v>
      </c>
      <c r="B566" s="142">
        <v>1411</v>
      </c>
      <c r="C566" s="141"/>
    </row>
    <row r="567" spans="1:3" ht="15">
      <c r="A567" s="141" t="s">
        <v>300</v>
      </c>
      <c r="B567" s="142"/>
      <c r="C567" s="141"/>
    </row>
    <row r="568" spans="1:3" ht="15">
      <c r="A568" s="141" t="s">
        <v>680</v>
      </c>
      <c r="B568" s="142"/>
      <c r="C568" s="141"/>
    </row>
    <row r="569" spans="1:3" ht="15">
      <c r="A569" s="141" t="s">
        <v>681</v>
      </c>
      <c r="B569" s="142">
        <v>55</v>
      </c>
      <c r="C569" s="141"/>
    </row>
    <row r="570" spans="1:3" ht="15">
      <c r="A570" s="141" t="s">
        <v>682</v>
      </c>
      <c r="B570" s="142">
        <v>48</v>
      </c>
      <c r="C570" s="141"/>
    </row>
    <row r="571" spans="1:3" ht="15">
      <c r="A571" s="141" t="s">
        <v>683</v>
      </c>
      <c r="B571" s="142"/>
      <c r="C571" s="141"/>
    </row>
    <row r="572" spans="1:3" ht="15">
      <c r="A572" s="141" t="s">
        <v>339</v>
      </c>
      <c r="B572" s="142"/>
      <c r="C572" s="141"/>
    </row>
    <row r="573" spans="1:3" ht="15">
      <c r="A573" s="141" t="s">
        <v>684</v>
      </c>
      <c r="B573" s="142">
        <v>32</v>
      </c>
      <c r="C573" s="141"/>
    </row>
    <row r="574" spans="1:3" ht="15">
      <c r="A574" s="141" t="s">
        <v>685</v>
      </c>
      <c r="B574" s="142"/>
      <c r="C574" s="144"/>
    </row>
    <row r="575" spans="1:3" ht="15">
      <c r="A575" s="141" t="s">
        <v>686</v>
      </c>
      <c r="B575" s="142"/>
      <c r="C575" s="144"/>
    </row>
    <row r="576" spans="1:3" ht="15">
      <c r="A576" s="141" t="s">
        <v>687</v>
      </c>
      <c r="B576" s="142">
        <v>23</v>
      </c>
      <c r="C576" s="141"/>
    </row>
    <row r="577" spans="1:3" ht="15">
      <c r="A577" s="141" t="s">
        <v>688</v>
      </c>
      <c r="B577" s="142"/>
      <c r="C577" s="141"/>
    </row>
    <row r="578" spans="1:3" ht="15">
      <c r="A578" s="141" t="s">
        <v>689</v>
      </c>
      <c r="B578" s="142">
        <f>SUM(B579:B585)</f>
        <v>1323</v>
      </c>
      <c r="C578" s="141"/>
    </row>
    <row r="579" spans="1:3" ht="15">
      <c r="A579" s="141" t="s">
        <v>298</v>
      </c>
      <c r="B579" s="142">
        <v>285</v>
      </c>
      <c r="C579" s="141"/>
    </row>
    <row r="580" spans="1:3" ht="15">
      <c r="A580" s="141" t="s">
        <v>299</v>
      </c>
      <c r="B580" s="142">
        <v>968</v>
      </c>
      <c r="C580" s="141"/>
    </row>
    <row r="581" spans="1:3" ht="15">
      <c r="A581" s="141" t="s">
        <v>300</v>
      </c>
      <c r="B581" s="142"/>
      <c r="C581" s="144"/>
    </row>
    <row r="582" spans="1:3" ht="15">
      <c r="A582" s="141" t="s">
        <v>690</v>
      </c>
      <c r="B582" s="142"/>
      <c r="C582" s="144"/>
    </row>
    <row r="583" spans="1:3" ht="15">
      <c r="A583" s="141" t="s">
        <v>691</v>
      </c>
      <c r="B583" s="142">
        <v>53</v>
      </c>
      <c r="C583" s="144"/>
    </row>
    <row r="584" spans="1:3" ht="15">
      <c r="A584" s="141" t="s">
        <v>692</v>
      </c>
      <c r="B584" s="142">
        <v>3</v>
      </c>
      <c r="C584" s="141"/>
    </row>
    <row r="585" spans="1:3" ht="15">
      <c r="A585" s="141" t="s">
        <v>693</v>
      </c>
      <c r="B585" s="142">
        <v>14</v>
      </c>
      <c r="C585" s="141"/>
    </row>
    <row r="586" spans="1:3" ht="15">
      <c r="A586" s="141" t="s">
        <v>694</v>
      </c>
      <c r="B586" s="142">
        <v>0</v>
      </c>
      <c r="C586" s="141"/>
    </row>
    <row r="587" spans="1:3" ht="15">
      <c r="A587" s="141" t="s">
        <v>695</v>
      </c>
      <c r="B587" s="142"/>
      <c r="C587" s="141"/>
    </row>
    <row r="588" spans="1:3" ht="15">
      <c r="A588" s="141" t="s">
        <v>696</v>
      </c>
      <c r="B588" s="142">
        <f>SUM(B589:B596)</f>
        <v>33000</v>
      </c>
      <c r="C588" s="141"/>
    </row>
    <row r="589" spans="1:3" ht="15">
      <c r="A589" s="141" t="s">
        <v>697</v>
      </c>
      <c r="B589" s="142"/>
      <c r="C589" s="141"/>
    </row>
    <row r="590" spans="1:3" ht="15">
      <c r="A590" s="141" t="s">
        <v>698</v>
      </c>
      <c r="B590" s="142"/>
      <c r="C590" s="141"/>
    </row>
    <row r="591" spans="1:3" ht="15">
      <c r="A591" s="141" t="s">
        <v>699</v>
      </c>
      <c r="B591" s="142"/>
      <c r="C591" s="141"/>
    </row>
    <row r="592" spans="1:3" ht="15">
      <c r="A592" s="141" t="s">
        <v>700</v>
      </c>
      <c r="B592" s="142"/>
      <c r="C592" s="141"/>
    </row>
    <row r="593" spans="1:3" ht="15">
      <c r="A593" s="141" t="s">
        <v>701</v>
      </c>
      <c r="B593" s="142">
        <v>19145</v>
      </c>
      <c r="C593" s="141"/>
    </row>
    <row r="594" spans="1:3" ht="15">
      <c r="A594" s="141" t="s">
        <v>702</v>
      </c>
      <c r="B594" s="142"/>
      <c r="C594" s="141"/>
    </row>
    <row r="595" spans="1:3" ht="15">
      <c r="A595" s="141" t="s">
        <v>703</v>
      </c>
      <c r="B595" s="142">
        <v>13855</v>
      </c>
      <c r="C595" s="141"/>
    </row>
    <row r="596" spans="1:3" ht="15">
      <c r="A596" s="141" t="s">
        <v>704</v>
      </c>
      <c r="B596" s="142"/>
      <c r="C596" s="141"/>
    </row>
    <row r="597" spans="1:3" ht="15">
      <c r="A597" s="141" t="s">
        <v>705</v>
      </c>
      <c r="B597" s="142">
        <f>SUM(B598:B600)</f>
        <v>76</v>
      </c>
      <c r="C597" s="141"/>
    </row>
    <row r="598" spans="1:3" ht="15">
      <c r="A598" s="141" t="s">
        <v>706</v>
      </c>
      <c r="B598" s="142"/>
      <c r="C598" s="141"/>
    </row>
    <row r="599" spans="1:3" ht="15">
      <c r="A599" s="141" t="s">
        <v>707</v>
      </c>
      <c r="B599" s="142"/>
      <c r="C599" s="141"/>
    </row>
    <row r="600" spans="1:3" ht="15">
      <c r="A600" s="141" t="s">
        <v>708</v>
      </c>
      <c r="B600" s="142">
        <v>76</v>
      </c>
      <c r="C600" s="141"/>
    </row>
    <row r="601" spans="1:3" ht="15">
      <c r="A601" s="141" t="s">
        <v>709</v>
      </c>
      <c r="B601" s="142">
        <f>SUM(B602:B610)</f>
        <v>3349</v>
      </c>
      <c r="C601" s="141"/>
    </row>
    <row r="602" spans="1:3" ht="15">
      <c r="A602" s="141" t="s">
        <v>710</v>
      </c>
      <c r="B602" s="142">
        <v>823</v>
      </c>
      <c r="C602" s="141"/>
    </row>
    <row r="603" spans="1:3" ht="15">
      <c r="A603" s="141" t="s">
        <v>711</v>
      </c>
      <c r="B603" s="142">
        <v>353</v>
      </c>
      <c r="C603" s="141"/>
    </row>
    <row r="604" spans="1:3" ht="15">
      <c r="A604" s="141" t="s">
        <v>712</v>
      </c>
      <c r="B604" s="142">
        <v>668</v>
      </c>
      <c r="C604" s="141"/>
    </row>
    <row r="605" spans="1:3" ht="15">
      <c r="A605" s="141" t="s">
        <v>713</v>
      </c>
      <c r="B605" s="142">
        <v>1103</v>
      </c>
      <c r="C605" s="141"/>
    </row>
    <row r="606" spans="1:3" ht="15">
      <c r="A606" s="141" t="s">
        <v>714</v>
      </c>
      <c r="B606" s="142">
        <v>35</v>
      </c>
      <c r="C606" s="141"/>
    </row>
    <row r="607" spans="1:3" ht="15">
      <c r="A607" s="141" t="s">
        <v>715</v>
      </c>
      <c r="B607" s="142">
        <v>117</v>
      </c>
      <c r="C607" s="141"/>
    </row>
    <row r="608" spans="1:3" ht="15">
      <c r="A608" s="141" t="s">
        <v>716</v>
      </c>
      <c r="B608" s="142"/>
      <c r="C608" s="141"/>
    </row>
    <row r="609" spans="1:3" ht="15">
      <c r="A609" s="141" t="s">
        <v>717</v>
      </c>
      <c r="B609" s="142"/>
      <c r="C609" s="141"/>
    </row>
    <row r="610" spans="1:3" ht="15">
      <c r="A610" s="141" t="s">
        <v>718</v>
      </c>
      <c r="B610" s="142">
        <v>250</v>
      </c>
      <c r="C610" s="141"/>
    </row>
    <row r="611" spans="1:3" ht="15">
      <c r="A611" s="141" t="s">
        <v>719</v>
      </c>
      <c r="B611" s="142">
        <f>SUM(B612:B618)</f>
        <v>7429</v>
      </c>
      <c r="C611" s="141"/>
    </row>
    <row r="612" spans="1:3" ht="15">
      <c r="A612" s="141" t="s">
        <v>720</v>
      </c>
      <c r="B612" s="142">
        <v>953</v>
      </c>
      <c r="C612" s="141"/>
    </row>
    <row r="613" spans="1:3" ht="15">
      <c r="A613" s="141" t="s">
        <v>721</v>
      </c>
      <c r="B613" s="142">
        <v>1028</v>
      </c>
      <c r="C613" s="141"/>
    </row>
    <row r="614" spans="1:3" ht="15">
      <c r="A614" s="141" t="s">
        <v>722</v>
      </c>
      <c r="B614" s="142">
        <v>1120</v>
      </c>
      <c r="C614" s="141"/>
    </row>
    <row r="615" spans="1:3" ht="15">
      <c r="A615" s="141" t="s">
        <v>723</v>
      </c>
      <c r="B615" s="142"/>
      <c r="C615" s="141"/>
    </row>
    <row r="616" spans="1:3" ht="15">
      <c r="A616" s="141" t="s">
        <v>724</v>
      </c>
      <c r="B616" s="142">
        <v>812</v>
      </c>
      <c r="C616" s="141"/>
    </row>
    <row r="617" spans="1:3" ht="15">
      <c r="A617" s="141" t="s">
        <v>725</v>
      </c>
      <c r="B617" s="142">
        <v>934</v>
      </c>
      <c r="C617" s="141"/>
    </row>
    <row r="618" spans="1:3" ht="15">
      <c r="A618" s="141" t="s">
        <v>726</v>
      </c>
      <c r="B618" s="142">
        <v>2582</v>
      </c>
      <c r="C618" s="141"/>
    </row>
    <row r="619" spans="1:3" ht="15">
      <c r="A619" s="141" t="s">
        <v>727</v>
      </c>
      <c r="B619" s="142">
        <f>SUM(B620:B625)</f>
        <v>818</v>
      </c>
      <c r="C619" s="141"/>
    </row>
    <row r="620" spans="1:3" ht="15">
      <c r="A620" s="141" t="s">
        <v>728</v>
      </c>
      <c r="B620" s="142">
        <v>141</v>
      </c>
      <c r="C620" s="141"/>
    </row>
    <row r="621" spans="1:3" ht="15">
      <c r="A621" s="141" t="s">
        <v>729</v>
      </c>
      <c r="B621" s="142">
        <v>302</v>
      </c>
      <c r="C621" s="141"/>
    </row>
    <row r="622" spans="1:3" ht="15">
      <c r="A622" s="141" t="s">
        <v>730</v>
      </c>
      <c r="B622" s="142">
        <v>20</v>
      </c>
      <c r="C622" s="141"/>
    </row>
    <row r="623" spans="1:3" ht="15">
      <c r="A623" s="141" t="s">
        <v>731</v>
      </c>
      <c r="B623" s="142">
        <v>32</v>
      </c>
      <c r="C623" s="141"/>
    </row>
    <row r="624" spans="1:3" ht="15">
      <c r="A624" s="141" t="s">
        <v>732</v>
      </c>
      <c r="B624" s="142">
        <v>115</v>
      </c>
      <c r="C624" s="141"/>
    </row>
    <row r="625" spans="1:3" ht="15">
      <c r="A625" s="141" t="s">
        <v>733</v>
      </c>
      <c r="B625" s="142">
        <v>208</v>
      </c>
      <c r="C625" s="141"/>
    </row>
    <row r="626" spans="1:3" ht="15">
      <c r="A626" s="141" t="s">
        <v>734</v>
      </c>
      <c r="B626" s="142">
        <f>SUM(B627:B632)</f>
        <v>1008</v>
      </c>
      <c r="C626" s="141"/>
    </row>
    <row r="627" spans="1:3" ht="15">
      <c r="A627" s="141" t="s">
        <v>735</v>
      </c>
      <c r="B627" s="142">
        <v>302</v>
      </c>
      <c r="C627" s="141"/>
    </row>
    <row r="628" spans="1:3" ht="15">
      <c r="A628" s="141" t="s">
        <v>736</v>
      </c>
      <c r="B628" s="142">
        <v>432</v>
      </c>
      <c r="C628" s="144"/>
    </row>
    <row r="629" spans="1:3" ht="15">
      <c r="A629" s="141" t="s">
        <v>737</v>
      </c>
      <c r="B629" s="142"/>
      <c r="C629" s="141"/>
    </row>
    <row r="630" spans="1:3" ht="15">
      <c r="A630" s="141" t="s">
        <v>738</v>
      </c>
      <c r="B630" s="142">
        <v>274</v>
      </c>
      <c r="C630" s="141"/>
    </row>
    <row r="631" spans="1:3" ht="15">
      <c r="A631" s="141" t="s">
        <v>739</v>
      </c>
      <c r="B631" s="142"/>
      <c r="C631" s="141"/>
    </row>
    <row r="632" spans="1:3" ht="15">
      <c r="A632" s="141" t="s">
        <v>740</v>
      </c>
      <c r="B632" s="142"/>
      <c r="C632" s="141"/>
    </row>
    <row r="633" spans="1:3" ht="15">
      <c r="A633" s="141" t="s">
        <v>741</v>
      </c>
      <c r="B633" s="142">
        <f>SUM(B634:B641)</f>
        <v>2708</v>
      </c>
      <c r="C633" s="141"/>
    </row>
    <row r="634" spans="1:3" ht="15">
      <c r="A634" s="141" t="s">
        <v>298</v>
      </c>
      <c r="B634" s="142">
        <v>51</v>
      </c>
      <c r="C634" s="141"/>
    </row>
    <row r="635" spans="1:3" ht="15">
      <c r="A635" s="141" t="s">
        <v>299</v>
      </c>
      <c r="B635" s="142">
        <v>62</v>
      </c>
      <c r="C635" s="141"/>
    </row>
    <row r="636" spans="1:3" ht="15">
      <c r="A636" s="141" t="s">
        <v>300</v>
      </c>
      <c r="B636" s="142"/>
      <c r="C636" s="141"/>
    </row>
    <row r="637" spans="1:3" ht="15">
      <c r="A637" s="141" t="s">
        <v>742</v>
      </c>
      <c r="B637" s="142">
        <v>218</v>
      </c>
      <c r="C637" s="141"/>
    </row>
    <row r="638" spans="1:3" ht="15">
      <c r="A638" s="141" t="s">
        <v>743</v>
      </c>
      <c r="B638" s="142">
        <v>206</v>
      </c>
      <c r="C638" s="141"/>
    </row>
    <row r="639" spans="1:3" ht="15">
      <c r="A639" s="141" t="s">
        <v>744</v>
      </c>
      <c r="B639" s="142">
        <v>4</v>
      </c>
      <c r="C639" s="141"/>
    </row>
    <row r="640" spans="1:3" ht="15">
      <c r="A640" s="141" t="s">
        <v>745</v>
      </c>
      <c r="B640" s="142">
        <v>1415</v>
      </c>
      <c r="C640" s="141"/>
    </row>
    <row r="641" spans="1:3" ht="15">
      <c r="A641" s="141" t="s">
        <v>746</v>
      </c>
      <c r="B641" s="142">
        <v>752</v>
      </c>
      <c r="C641" s="141"/>
    </row>
    <row r="642" spans="1:3" ht="15">
      <c r="A642" s="141" t="s">
        <v>747</v>
      </c>
      <c r="B642" s="142">
        <f>SUM(B643:B646)</f>
        <v>0</v>
      </c>
      <c r="C642" s="141"/>
    </row>
    <row r="643" spans="1:3" ht="15">
      <c r="A643" s="141" t="s">
        <v>298</v>
      </c>
      <c r="B643" s="142"/>
      <c r="C643" s="141"/>
    </row>
    <row r="644" spans="1:3" ht="15">
      <c r="A644" s="141" t="s">
        <v>299</v>
      </c>
      <c r="B644" s="142"/>
      <c r="C644" s="141"/>
    </row>
    <row r="645" spans="1:3" ht="15">
      <c r="A645" s="141" t="s">
        <v>300</v>
      </c>
      <c r="B645" s="142"/>
      <c r="C645" s="141"/>
    </row>
    <row r="646" spans="1:3" ht="15">
      <c r="A646" s="141" t="s">
        <v>748</v>
      </c>
      <c r="B646" s="142"/>
      <c r="C646" s="141"/>
    </row>
    <row r="647" spans="1:3" ht="15">
      <c r="A647" s="141" t="s">
        <v>749</v>
      </c>
      <c r="B647" s="142">
        <f>SUM(B648:B649)</f>
        <v>6802</v>
      </c>
      <c r="C647" s="141"/>
    </row>
    <row r="648" spans="1:3" ht="15">
      <c r="A648" s="141" t="s">
        <v>750</v>
      </c>
      <c r="B648" s="142">
        <v>1732</v>
      </c>
      <c r="C648" s="141"/>
    </row>
    <row r="649" spans="1:3" ht="15">
      <c r="A649" s="141" t="s">
        <v>751</v>
      </c>
      <c r="B649" s="142">
        <v>5070</v>
      </c>
      <c r="C649" s="144"/>
    </row>
    <row r="650" spans="1:3" ht="15">
      <c r="A650" s="141" t="s">
        <v>752</v>
      </c>
      <c r="B650" s="142">
        <f>SUM(B651:B652)</f>
        <v>1608</v>
      </c>
      <c r="C650" s="144"/>
    </row>
    <row r="651" spans="1:3" ht="15">
      <c r="A651" s="141" t="s">
        <v>753</v>
      </c>
      <c r="B651" s="142">
        <v>1518</v>
      </c>
      <c r="C651" s="144"/>
    </row>
    <row r="652" spans="1:3" ht="15">
      <c r="A652" s="141" t="s">
        <v>754</v>
      </c>
      <c r="B652" s="142">
        <v>90</v>
      </c>
      <c r="C652" s="141"/>
    </row>
    <row r="653" spans="1:3" ht="15">
      <c r="A653" s="141" t="s">
        <v>755</v>
      </c>
      <c r="B653" s="142">
        <f>SUM(B654:B655)</f>
        <v>5109</v>
      </c>
      <c r="C653" s="141"/>
    </row>
    <row r="654" spans="1:3" ht="15">
      <c r="A654" s="141" t="s">
        <v>756</v>
      </c>
      <c r="B654" s="142"/>
      <c r="C654" s="141"/>
    </row>
    <row r="655" spans="1:3" ht="15">
      <c r="A655" s="141" t="s">
        <v>757</v>
      </c>
      <c r="B655" s="142">
        <v>5109</v>
      </c>
      <c r="C655" s="141"/>
    </row>
    <row r="656" spans="1:3" ht="15">
      <c r="A656" s="141" t="s">
        <v>758</v>
      </c>
      <c r="B656" s="142">
        <f>SUM(B657:B658)</f>
        <v>0</v>
      </c>
      <c r="C656" s="141"/>
    </row>
    <row r="657" spans="1:3" ht="15">
      <c r="A657" s="141" t="s">
        <v>759</v>
      </c>
      <c r="B657" s="142"/>
      <c r="C657" s="141"/>
    </row>
    <row r="658" spans="1:3" ht="15">
      <c r="A658" s="141" t="s">
        <v>760</v>
      </c>
      <c r="B658" s="142"/>
      <c r="C658" s="141"/>
    </row>
    <row r="659" spans="1:3" ht="15">
      <c r="A659" s="141" t="s">
        <v>761</v>
      </c>
      <c r="B659" s="142">
        <f>SUM(B660:B661)</f>
        <v>16</v>
      </c>
      <c r="C659" s="144"/>
    </row>
    <row r="660" spans="1:3" ht="15">
      <c r="A660" s="141" t="s">
        <v>762</v>
      </c>
      <c r="B660" s="142"/>
      <c r="C660" s="144"/>
    </row>
    <row r="661" spans="1:3" ht="15">
      <c r="A661" s="141" t="s">
        <v>763</v>
      </c>
      <c r="B661" s="142">
        <v>16</v>
      </c>
      <c r="C661" s="144"/>
    </row>
    <row r="662" spans="1:3" ht="15">
      <c r="A662" s="141" t="s">
        <v>764</v>
      </c>
      <c r="B662" s="142">
        <f>SUM(B663:B665)</f>
        <v>44785</v>
      </c>
      <c r="C662" s="144"/>
    </row>
    <row r="663" spans="1:3" ht="15">
      <c r="A663" s="141" t="s">
        <v>765</v>
      </c>
      <c r="B663" s="142">
        <v>22074</v>
      </c>
      <c r="C663" s="144"/>
    </row>
    <row r="664" spans="1:3" ht="15">
      <c r="A664" s="141" t="s">
        <v>766</v>
      </c>
      <c r="B664" s="142">
        <v>22551</v>
      </c>
      <c r="C664" s="144"/>
    </row>
    <row r="665" spans="1:3" ht="15">
      <c r="A665" s="141" t="s">
        <v>767</v>
      </c>
      <c r="B665" s="142">
        <v>160</v>
      </c>
      <c r="C665" s="144"/>
    </row>
    <row r="666" spans="1:3" ht="15">
      <c r="A666" s="141" t="s">
        <v>768</v>
      </c>
      <c r="B666" s="142">
        <f>SUM(B667:B670)</f>
        <v>3238</v>
      </c>
      <c r="C666" s="144"/>
    </row>
    <row r="667" spans="1:3" ht="15">
      <c r="A667" s="141" t="s">
        <v>769</v>
      </c>
      <c r="B667" s="142">
        <v>330</v>
      </c>
      <c r="C667" s="144"/>
    </row>
    <row r="668" spans="1:3" ht="15">
      <c r="A668" s="141" t="s">
        <v>770</v>
      </c>
      <c r="B668" s="142">
        <v>892</v>
      </c>
      <c r="C668" s="141"/>
    </row>
    <row r="669" spans="1:3" ht="15">
      <c r="A669" s="141" t="s">
        <v>771</v>
      </c>
      <c r="B669" s="142">
        <v>342</v>
      </c>
      <c r="C669" s="141"/>
    </row>
    <row r="670" spans="1:3" ht="15">
      <c r="A670" s="141" t="s">
        <v>772</v>
      </c>
      <c r="B670" s="142">
        <v>1674</v>
      </c>
      <c r="C670" s="141"/>
    </row>
    <row r="671" spans="1:3" ht="15">
      <c r="A671" s="141" t="s">
        <v>773</v>
      </c>
      <c r="B671" s="142">
        <f>SUM(B672:B678)</f>
        <v>160</v>
      </c>
      <c r="C671" s="141"/>
    </row>
    <row r="672" spans="1:3" ht="15">
      <c r="A672" s="141" t="s">
        <v>298</v>
      </c>
      <c r="B672" s="142">
        <v>56</v>
      </c>
      <c r="C672" s="141"/>
    </row>
    <row r="673" spans="1:3" ht="15">
      <c r="A673" s="141" t="s">
        <v>299</v>
      </c>
      <c r="B673" s="142">
        <v>13</v>
      </c>
      <c r="C673" s="141"/>
    </row>
    <row r="674" spans="1:3" ht="15">
      <c r="A674" s="141" t="s">
        <v>300</v>
      </c>
      <c r="B674" s="142"/>
      <c r="C674" s="141"/>
    </row>
    <row r="675" spans="1:3" ht="15">
      <c r="A675" s="141" t="s">
        <v>774</v>
      </c>
      <c r="B675" s="142"/>
      <c r="C675" s="141"/>
    </row>
    <row r="676" spans="1:3" ht="15">
      <c r="A676" s="141" t="s">
        <v>775</v>
      </c>
      <c r="B676" s="142"/>
      <c r="C676" s="141"/>
    </row>
    <row r="677" spans="1:3" ht="15">
      <c r="A677" s="141" t="s">
        <v>307</v>
      </c>
      <c r="B677" s="142"/>
      <c r="C677" s="141"/>
    </row>
    <row r="678" spans="1:3" ht="15">
      <c r="A678" s="141" t="s">
        <v>776</v>
      </c>
      <c r="B678" s="142">
        <v>91</v>
      </c>
      <c r="C678" s="141"/>
    </row>
    <row r="679" spans="1:3" ht="15">
      <c r="A679" s="141" t="s">
        <v>777</v>
      </c>
      <c r="B679" s="142">
        <f>B680</f>
        <v>0</v>
      </c>
      <c r="C679" s="141"/>
    </row>
    <row r="680" spans="1:3" ht="15">
      <c r="A680" s="141" t="s">
        <v>778</v>
      </c>
      <c r="B680" s="142"/>
      <c r="C680" s="141"/>
    </row>
    <row r="681" spans="1:3" ht="15">
      <c r="A681" s="141" t="s">
        <v>779</v>
      </c>
      <c r="B681" s="142">
        <f>SUM(B682,B687,B700,B704,B716,B719,B723,B728,B732,B736,B739,B748,B750)</f>
        <v>84231</v>
      </c>
      <c r="C681" s="141"/>
    </row>
    <row r="682" spans="1:3" ht="15">
      <c r="A682" s="141" t="s">
        <v>780</v>
      </c>
      <c r="B682" s="142">
        <f>SUM(B683:B686)</f>
        <v>2025</v>
      </c>
      <c r="C682" s="141"/>
    </row>
    <row r="683" spans="1:3" ht="15">
      <c r="A683" s="141" t="s">
        <v>298</v>
      </c>
      <c r="B683" s="142">
        <v>343</v>
      </c>
      <c r="C683" s="141"/>
    </row>
    <row r="684" spans="1:3" ht="15">
      <c r="A684" s="141" t="s">
        <v>299</v>
      </c>
      <c r="B684" s="142">
        <v>942</v>
      </c>
      <c r="C684" s="141"/>
    </row>
    <row r="685" spans="1:3" ht="15">
      <c r="A685" s="141" t="s">
        <v>300</v>
      </c>
      <c r="B685" s="142"/>
      <c r="C685" s="141"/>
    </row>
    <row r="686" spans="1:3" ht="15">
      <c r="A686" s="141" t="s">
        <v>781</v>
      </c>
      <c r="B686" s="142">
        <v>740</v>
      </c>
      <c r="C686" s="141"/>
    </row>
    <row r="687" spans="1:3" ht="15">
      <c r="A687" s="141" t="s">
        <v>782</v>
      </c>
      <c r="B687" s="142">
        <f>SUM(B688:B699)</f>
        <v>1740</v>
      </c>
      <c r="C687" s="141"/>
    </row>
    <row r="688" spans="1:3" ht="15">
      <c r="A688" s="141" t="s">
        <v>783</v>
      </c>
      <c r="B688" s="142"/>
      <c r="C688" s="141"/>
    </row>
    <row r="689" spans="1:3" ht="15">
      <c r="A689" s="141" t="s">
        <v>784</v>
      </c>
      <c r="B689" s="142">
        <v>1014</v>
      </c>
      <c r="C689" s="141"/>
    </row>
    <row r="690" spans="1:3" ht="15">
      <c r="A690" s="141" t="s">
        <v>785</v>
      </c>
      <c r="B690" s="142"/>
      <c r="C690" s="141"/>
    </row>
    <row r="691" spans="1:3" ht="15">
      <c r="A691" s="141" t="s">
        <v>786</v>
      </c>
      <c r="B691" s="142"/>
      <c r="C691" s="141"/>
    </row>
    <row r="692" spans="1:3" ht="15">
      <c r="A692" s="141" t="s">
        <v>787</v>
      </c>
      <c r="B692" s="142">
        <v>219</v>
      </c>
      <c r="C692" s="141"/>
    </row>
    <row r="693" spans="1:3" ht="15">
      <c r="A693" s="141" t="s">
        <v>788</v>
      </c>
      <c r="B693" s="142"/>
      <c r="C693" s="141"/>
    </row>
    <row r="694" spans="1:3" ht="15">
      <c r="A694" s="141" t="s">
        <v>789</v>
      </c>
      <c r="B694" s="142"/>
      <c r="C694" s="141"/>
    </row>
    <row r="695" spans="1:3" ht="15">
      <c r="A695" s="141" t="s">
        <v>790</v>
      </c>
      <c r="B695" s="142"/>
      <c r="C695" s="141"/>
    </row>
    <row r="696" spans="1:3" ht="15">
      <c r="A696" s="141" t="s">
        <v>791</v>
      </c>
      <c r="B696" s="142"/>
      <c r="C696" s="141"/>
    </row>
    <row r="697" spans="1:3" ht="15">
      <c r="A697" s="141" t="s">
        <v>792</v>
      </c>
      <c r="B697" s="142"/>
      <c r="C697" s="141"/>
    </row>
    <row r="698" spans="1:3" ht="15">
      <c r="A698" s="141" t="s">
        <v>793</v>
      </c>
      <c r="B698" s="142"/>
      <c r="C698" s="141"/>
    </row>
    <row r="699" spans="1:3" ht="15">
      <c r="A699" s="141" t="s">
        <v>794</v>
      </c>
      <c r="B699" s="142">
        <v>507</v>
      </c>
      <c r="C699" s="141"/>
    </row>
    <row r="700" spans="1:3" ht="15">
      <c r="A700" s="141" t="s">
        <v>795</v>
      </c>
      <c r="B700" s="142">
        <f>SUM(B701:B703)</f>
        <v>6580</v>
      </c>
      <c r="C700" s="141"/>
    </row>
    <row r="701" spans="1:3" ht="15">
      <c r="A701" s="141" t="s">
        <v>796</v>
      </c>
      <c r="B701" s="142"/>
      <c r="C701" s="141"/>
    </row>
    <row r="702" spans="1:3" ht="15">
      <c r="A702" s="141" t="s">
        <v>797</v>
      </c>
      <c r="B702" s="142">
        <v>37</v>
      </c>
      <c r="C702" s="141"/>
    </row>
    <row r="703" spans="1:3" ht="15">
      <c r="A703" s="141" t="s">
        <v>798</v>
      </c>
      <c r="B703" s="142">
        <v>6543</v>
      </c>
      <c r="C703" s="141"/>
    </row>
    <row r="704" spans="1:3" ht="15">
      <c r="A704" s="141" t="s">
        <v>799</v>
      </c>
      <c r="B704" s="142">
        <f>SUM(B705:B715)</f>
        <v>8086</v>
      </c>
      <c r="C704" s="141"/>
    </row>
    <row r="705" spans="1:3" ht="15">
      <c r="A705" s="141" t="s">
        <v>800</v>
      </c>
      <c r="B705" s="142">
        <v>1338</v>
      </c>
      <c r="C705" s="141"/>
    </row>
    <row r="706" spans="1:3" ht="15">
      <c r="A706" s="141" t="s">
        <v>801</v>
      </c>
      <c r="B706" s="142">
        <v>762</v>
      </c>
      <c r="C706" s="141"/>
    </row>
    <row r="707" spans="1:3" ht="15">
      <c r="A707" s="141" t="s">
        <v>802</v>
      </c>
      <c r="B707" s="142">
        <v>1450</v>
      </c>
      <c r="C707" s="141"/>
    </row>
    <row r="708" spans="1:3" ht="15">
      <c r="A708" s="141" t="s">
        <v>803</v>
      </c>
      <c r="B708" s="142"/>
      <c r="C708" s="141"/>
    </row>
    <row r="709" spans="1:3" ht="15">
      <c r="A709" s="141" t="s">
        <v>804</v>
      </c>
      <c r="B709" s="142"/>
      <c r="C709" s="141"/>
    </row>
    <row r="710" spans="1:3" ht="15">
      <c r="A710" s="141" t="s">
        <v>805</v>
      </c>
      <c r="B710" s="142"/>
      <c r="C710" s="141"/>
    </row>
    <row r="711" spans="1:3" ht="15">
      <c r="A711" s="141" t="s">
        <v>806</v>
      </c>
      <c r="B711" s="142"/>
      <c r="C711" s="141"/>
    </row>
    <row r="712" spans="1:3" ht="15">
      <c r="A712" s="141" t="s">
        <v>807</v>
      </c>
      <c r="B712" s="142">
        <v>3871</v>
      </c>
      <c r="C712" s="141"/>
    </row>
    <row r="713" spans="1:3" ht="15">
      <c r="A713" s="141" t="s">
        <v>808</v>
      </c>
      <c r="B713" s="142">
        <v>407</v>
      </c>
      <c r="C713" s="141"/>
    </row>
    <row r="714" spans="1:3" ht="15">
      <c r="A714" s="141" t="s">
        <v>809</v>
      </c>
      <c r="B714" s="142"/>
      <c r="C714" s="141"/>
    </row>
    <row r="715" spans="1:3" ht="15">
      <c r="A715" s="141" t="s">
        <v>810</v>
      </c>
      <c r="B715" s="142">
        <v>258</v>
      </c>
      <c r="C715" s="141"/>
    </row>
    <row r="716" spans="1:3" ht="15">
      <c r="A716" s="141" t="s">
        <v>811</v>
      </c>
      <c r="B716" s="142">
        <f>SUM(B717:B718)</f>
        <v>314</v>
      </c>
      <c r="C716" s="141"/>
    </row>
    <row r="717" spans="1:3" ht="15">
      <c r="A717" s="141" t="s">
        <v>812</v>
      </c>
      <c r="B717" s="142">
        <v>37</v>
      </c>
      <c r="C717" s="141"/>
    </row>
    <row r="718" spans="1:3" ht="15">
      <c r="A718" s="141" t="s">
        <v>813</v>
      </c>
      <c r="B718" s="142">
        <v>277</v>
      </c>
      <c r="C718" s="141"/>
    </row>
    <row r="719" spans="1:3" ht="15">
      <c r="A719" s="141" t="s">
        <v>814</v>
      </c>
      <c r="B719" s="142">
        <f>SUM(B720:B722)</f>
        <v>3067</v>
      </c>
      <c r="C719" s="141"/>
    </row>
    <row r="720" spans="1:3" ht="15">
      <c r="A720" s="141" t="s">
        <v>815</v>
      </c>
      <c r="B720" s="142">
        <v>133</v>
      </c>
      <c r="C720" s="141"/>
    </row>
    <row r="721" spans="1:3" ht="15">
      <c r="A721" s="141" t="s">
        <v>816</v>
      </c>
      <c r="B721" s="142">
        <v>1629</v>
      </c>
      <c r="C721" s="141"/>
    </row>
    <row r="722" spans="1:3" ht="15">
      <c r="A722" s="141" t="s">
        <v>817</v>
      </c>
      <c r="B722" s="142">
        <v>1305</v>
      </c>
      <c r="C722" s="144"/>
    </row>
    <row r="723" spans="1:3" ht="15">
      <c r="A723" s="141" t="s">
        <v>818</v>
      </c>
      <c r="B723" s="142">
        <f>SUM(B724:B727)</f>
        <v>10062</v>
      </c>
      <c r="C723" s="144"/>
    </row>
    <row r="724" spans="1:3" ht="15">
      <c r="A724" s="141" t="s">
        <v>819</v>
      </c>
      <c r="B724" s="142">
        <v>2403</v>
      </c>
      <c r="C724" s="144"/>
    </row>
    <row r="725" spans="1:3" ht="15">
      <c r="A725" s="141" t="s">
        <v>820</v>
      </c>
      <c r="B725" s="142">
        <v>7659</v>
      </c>
      <c r="C725" s="144"/>
    </row>
    <row r="726" spans="1:3" ht="15">
      <c r="A726" s="141" t="s">
        <v>821</v>
      </c>
      <c r="B726" s="142"/>
      <c r="C726" s="144"/>
    </row>
    <row r="727" spans="1:3" ht="15">
      <c r="A727" s="141" t="s">
        <v>822</v>
      </c>
      <c r="B727" s="142"/>
      <c r="C727" s="144"/>
    </row>
    <row r="728" spans="1:3" ht="15">
      <c r="A728" s="141" t="s">
        <v>823</v>
      </c>
      <c r="B728" s="142">
        <f>SUM(B729:B731)</f>
        <v>49740</v>
      </c>
      <c r="C728" s="144"/>
    </row>
    <row r="729" spans="1:3" ht="15">
      <c r="A729" s="141" t="s">
        <v>824</v>
      </c>
      <c r="B729" s="142">
        <v>147</v>
      </c>
      <c r="C729" s="144"/>
    </row>
    <row r="730" spans="1:3" ht="15">
      <c r="A730" s="141" t="s">
        <v>825</v>
      </c>
      <c r="B730" s="142">
        <v>49586</v>
      </c>
      <c r="C730" s="144"/>
    </row>
    <row r="731" spans="1:3" ht="15">
      <c r="A731" s="141" t="s">
        <v>826</v>
      </c>
      <c r="B731" s="142">
        <v>7</v>
      </c>
      <c r="C731" s="144"/>
    </row>
    <row r="732" spans="1:3" ht="15">
      <c r="A732" s="141" t="s">
        <v>827</v>
      </c>
      <c r="B732" s="142">
        <f>SUM(B733:B735)</f>
        <v>1513</v>
      </c>
      <c r="C732" s="144"/>
    </row>
    <row r="733" spans="1:3" ht="15">
      <c r="A733" s="141" t="s">
        <v>828</v>
      </c>
      <c r="B733" s="142">
        <v>1490</v>
      </c>
      <c r="C733" s="144"/>
    </row>
    <row r="734" spans="1:3" ht="15">
      <c r="A734" s="141" t="s">
        <v>829</v>
      </c>
      <c r="B734" s="142">
        <v>23</v>
      </c>
      <c r="C734" s="144"/>
    </row>
    <row r="735" spans="1:3" ht="15">
      <c r="A735" s="141" t="s">
        <v>830</v>
      </c>
      <c r="B735" s="142"/>
      <c r="C735" s="144"/>
    </row>
    <row r="736" spans="1:3" ht="15">
      <c r="A736" s="141" t="s">
        <v>831</v>
      </c>
      <c r="B736" s="142">
        <f>SUM(B737:B738)</f>
        <v>605</v>
      </c>
      <c r="C736" s="144"/>
    </row>
    <row r="737" spans="1:3" ht="15">
      <c r="A737" s="141" t="s">
        <v>832</v>
      </c>
      <c r="B737" s="142">
        <v>191</v>
      </c>
      <c r="C737" s="144"/>
    </row>
    <row r="738" spans="1:3" ht="15">
      <c r="A738" s="141" t="s">
        <v>833</v>
      </c>
      <c r="B738" s="142">
        <v>414</v>
      </c>
      <c r="C738" s="144"/>
    </row>
    <row r="739" spans="1:3" ht="15">
      <c r="A739" s="141" t="s">
        <v>834</v>
      </c>
      <c r="B739" s="142">
        <f>SUM(B740:B747)</f>
        <v>437</v>
      </c>
      <c r="C739" s="141"/>
    </row>
    <row r="740" spans="1:3" ht="15">
      <c r="A740" s="141" t="s">
        <v>298</v>
      </c>
      <c r="B740" s="142">
        <v>170</v>
      </c>
      <c r="C740" s="141"/>
    </row>
    <row r="741" spans="1:3" ht="15">
      <c r="A741" s="141" t="s">
        <v>299</v>
      </c>
      <c r="B741" s="142">
        <v>260</v>
      </c>
      <c r="C741" s="141"/>
    </row>
    <row r="742" spans="1:3" ht="15">
      <c r="A742" s="141" t="s">
        <v>300</v>
      </c>
      <c r="B742" s="142"/>
      <c r="C742" s="141"/>
    </row>
    <row r="743" spans="1:3" ht="15">
      <c r="A743" s="141" t="s">
        <v>339</v>
      </c>
      <c r="B743" s="142"/>
      <c r="C743" s="141"/>
    </row>
    <row r="744" spans="1:3" ht="15">
      <c r="A744" s="141" t="s">
        <v>835</v>
      </c>
      <c r="B744" s="142"/>
      <c r="C744" s="141"/>
    </row>
    <row r="745" spans="1:3" ht="15">
      <c r="A745" s="141" t="s">
        <v>836</v>
      </c>
      <c r="B745" s="142"/>
      <c r="C745" s="141"/>
    </row>
    <row r="746" spans="1:3" ht="15">
      <c r="A746" s="141" t="s">
        <v>307</v>
      </c>
      <c r="B746" s="142"/>
      <c r="C746" s="141"/>
    </row>
    <row r="747" spans="1:3" ht="15">
      <c r="A747" s="141" t="s">
        <v>837</v>
      </c>
      <c r="B747" s="142">
        <v>7</v>
      </c>
      <c r="C747" s="141"/>
    </row>
    <row r="748" spans="1:3" ht="15">
      <c r="A748" s="141" t="s">
        <v>838</v>
      </c>
      <c r="B748" s="142">
        <f>SUM(B749)</f>
        <v>0</v>
      </c>
      <c r="C748" s="141"/>
    </row>
    <row r="749" spans="1:3" ht="15">
      <c r="A749" s="141" t="s">
        <v>839</v>
      </c>
      <c r="B749" s="142"/>
      <c r="C749" s="141"/>
    </row>
    <row r="750" spans="1:3" ht="15">
      <c r="A750" s="141" t="s">
        <v>840</v>
      </c>
      <c r="B750" s="142">
        <f>B751</f>
        <v>62</v>
      </c>
      <c r="C750" s="141"/>
    </row>
    <row r="751" spans="1:3" ht="15">
      <c r="A751" s="141" t="s">
        <v>841</v>
      </c>
      <c r="B751" s="142">
        <v>62</v>
      </c>
      <c r="C751" s="141"/>
    </row>
    <row r="752" spans="1:3" ht="15">
      <c r="A752" s="141" t="s">
        <v>842</v>
      </c>
      <c r="B752" s="142">
        <f>SUM(B753,B763,B767,B775,B781,B788,B794,B797,B800,B802,B804,B810,B812,B814,B829)</f>
        <v>13117</v>
      </c>
      <c r="C752" s="141"/>
    </row>
    <row r="753" spans="1:3" ht="15">
      <c r="A753" s="141" t="s">
        <v>843</v>
      </c>
      <c r="B753" s="142">
        <f>SUM(B754:B762)</f>
        <v>1444</v>
      </c>
      <c r="C753" s="141"/>
    </row>
    <row r="754" spans="1:3" ht="15">
      <c r="A754" s="141" t="s">
        <v>298</v>
      </c>
      <c r="B754" s="142">
        <v>328</v>
      </c>
      <c r="C754" s="141"/>
    </row>
    <row r="755" spans="1:3" ht="15">
      <c r="A755" s="141" t="s">
        <v>299</v>
      </c>
      <c r="B755" s="142">
        <v>460</v>
      </c>
      <c r="C755" s="141"/>
    </row>
    <row r="756" spans="1:3" ht="15">
      <c r="A756" s="141" t="s">
        <v>300</v>
      </c>
      <c r="B756" s="142"/>
      <c r="C756" s="141"/>
    </row>
    <row r="757" spans="1:3" ht="15">
      <c r="A757" s="141" t="s">
        <v>844</v>
      </c>
      <c r="B757" s="142"/>
      <c r="C757" s="141"/>
    </row>
    <row r="758" spans="1:3" ht="15">
      <c r="A758" s="141" t="s">
        <v>845</v>
      </c>
      <c r="B758" s="142"/>
      <c r="C758" s="141"/>
    </row>
    <row r="759" spans="1:3" ht="15">
      <c r="A759" s="141" t="s">
        <v>846</v>
      </c>
      <c r="B759" s="142"/>
      <c r="C759" s="141"/>
    </row>
    <row r="760" spans="1:3" ht="15">
      <c r="A760" s="141" t="s">
        <v>847</v>
      </c>
      <c r="B760" s="142">
        <v>568</v>
      </c>
      <c r="C760" s="141"/>
    </row>
    <row r="761" spans="1:3" ht="15">
      <c r="A761" s="141" t="s">
        <v>848</v>
      </c>
      <c r="B761" s="142"/>
      <c r="C761" s="141"/>
    </row>
    <row r="762" spans="1:3" ht="15">
      <c r="A762" s="141" t="s">
        <v>849</v>
      </c>
      <c r="B762" s="142">
        <v>88</v>
      </c>
      <c r="C762" s="141"/>
    </row>
    <row r="763" spans="1:3" ht="15">
      <c r="A763" s="141" t="s">
        <v>850</v>
      </c>
      <c r="B763" s="142">
        <f>SUM(B764:B766)</f>
        <v>158</v>
      </c>
      <c r="C763" s="141"/>
    </row>
    <row r="764" spans="1:3" ht="15">
      <c r="A764" s="141" t="s">
        <v>851</v>
      </c>
      <c r="B764" s="142"/>
      <c r="C764" s="141"/>
    </row>
    <row r="765" spans="1:3" ht="15">
      <c r="A765" s="141" t="s">
        <v>852</v>
      </c>
      <c r="B765" s="142"/>
      <c r="C765" s="141"/>
    </row>
    <row r="766" spans="1:3" ht="15">
      <c r="A766" s="141" t="s">
        <v>853</v>
      </c>
      <c r="B766" s="142">
        <v>158</v>
      </c>
      <c r="C766" s="141"/>
    </row>
    <row r="767" spans="1:3" ht="15">
      <c r="A767" s="141" t="s">
        <v>854</v>
      </c>
      <c r="B767" s="142">
        <f>SUM(B768:B774)</f>
        <v>8310</v>
      </c>
      <c r="C767" s="141"/>
    </row>
    <row r="768" spans="1:3" ht="15">
      <c r="A768" s="141" t="s">
        <v>855</v>
      </c>
      <c r="B768" s="142"/>
      <c r="C768" s="141"/>
    </row>
    <row r="769" spans="1:3" ht="15">
      <c r="A769" s="141" t="s">
        <v>856</v>
      </c>
      <c r="B769" s="142">
        <v>3329</v>
      </c>
      <c r="C769" s="141"/>
    </row>
    <row r="770" spans="1:3" ht="15">
      <c r="A770" s="141" t="s">
        <v>857</v>
      </c>
      <c r="B770" s="142"/>
      <c r="C770" s="141"/>
    </row>
    <row r="771" spans="1:3" ht="15">
      <c r="A771" s="141" t="s">
        <v>858</v>
      </c>
      <c r="B771" s="142">
        <v>782</v>
      </c>
      <c r="C771" s="141"/>
    </row>
    <row r="772" spans="1:3" ht="15">
      <c r="A772" s="141" t="s">
        <v>859</v>
      </c>
      <c r="B772" s="142"/>
      <c r="C772" s="141"/>
    </row>
    <row r="773" spans="1:3" ht="15">
      <c r="A773" s="141" t="s">
        <v>860</v>
      </c>
      <c r="B773" s="142"/>
      <c r="C773" s="141"/>
    </row>
    <row r="774" spans="1:3" ht="15">
      <c r="A774" s="141" t="s">
        <v>861</v>
      </c>
      <c r="B774" s="142">
        <v>4199</v>
      </c>
      <c r="C774" s="141"/>
    </row>
    <row r="775" spans="1:3" ht="15">
      <c r="A775" s="141" t="s">
        <v>862</v>
      </c>
      <c r="B775" s="142">
        <f>SUM(B776:B780)</f>
        <v>2058</v>
      </c>
      <c r="C775" s="141"/>
    </row>
    <row r="776" spans="1:3" ht="15">
      <c r="A776" s="141" t="s">
        <v>863</v>
      </c>
      <c r="B776" s="142"/>
      <c r="C776" s="141"/>
    </row>
    <row r="777" spans="1:3" ht="15">
      <c r="A777" s="141" t="s">
        <v>864</v>
      </c>
      <c r="B777" s="142">
        <v>2058</v>
      </c>
      <c r="C777" s="141"/>
    </row>
    <row r="778" spans="1:3" ht="15">
      <c r="A778" s="141" t="s">
        <v>865</v>
      </c>
      <c r="B778" s="142"/>
      <c r="C778" s="141"/>
    </row>
    <row r="779" spans="1:3" ht="15">
      <c r="A779" s="141" t="s">
        <v>866</v>
      </c>
      <c r="B779" s="142"/>
      <c r="C779" s="141"/>
    </row>
    <row r="780" spans="1:3" ht="15">
      <c r="A780" s="141" t="s">
        <v>867</v>
      </c>
      <c r="B780" s="142"/>
      <c r="C780" s="141"/>
    </row>
    <row r="781" spans="1:3" ht="15">
      <c r="A781" s="141" t="s">
        <v>868</v>
      </c>
      <c r="B781" s="142">
        <f>SUM(B782:B787)</f>
        <v>18</v>
      </c>
      <c r="C781" s="141"/>
    </row>
    <row r="782" spans="1:3" ht="15">
      <c r="A782" s="141" t="s">
        <v>869</v>
      </c>
      <c r="B782" s="142">
        <v>6</v>
      </c>
      <c r="C782" s="141"/>
    </row>
    <row r="783" spans="1:3" ht="15">
      <c r="A783" s="141" t="s">
        <v>870</v>
      </c>
      <c r="B783" s="142"/>
      <c r="C783" s="141"/>
    </row>
    <row r="784" spans="1:3" ht="15">
      <c r="A784" s="141" t="s">
        <v>871</v>
      </c>
      <c r="B784" s="142"/>
      <c r="C784" s="141"/>
    </row>
    <row r="785" spans="1:3" ht="15">
      <c r="A785" s="141" t="s">
        <v>872</v>
      </c>
      <c r="B785" s="142"/>
      <c r="C785" s="141"/>
    </row>
    <row r="786" spans="1:3" ht="15">
      <c r="A786" s="141" t="s">
        <v>873</v>
      </c>
      <c r="B786" s="142">
        <v>12</v>
      </c>
      <c r="C786" s="141"/>
    </row>
    <row r="787" spans="1:3" ht="15">
      <c r="A787" s="141" t="s">
        <v>874</v>
      </c>
      <c r="B787" s="142"/>
      <c r="C787" s="141"/>
    </row>
    <row r="788" spans="1:3" ht="15">
      <c r="A788" s="141" t="s">
        <v>875</v>
      </c>
      <c r="B788" s="142">
        <f>SUM(B789:B793)</f>
        <v>278</v>
      </c>
      <c r="C788" s="141"/>
    </row>
    <row r="789" spans="1:3" ht="15">
      <c r="A789" s="141" t="s">
        <v>876</v>
      </c>
      <c r="B789" s="142">
        <v>278</v>
      </c>
      <c r="C789" s="141"/>
    </row>
    <row r="790" spans="1:3" ht="15">
      <c r="A790" s="141" t="s">
        <v>877</v>
      </c>
      <c r="B790" s="142"/>
      <c r="C790" s="141"/>
    </row>
    <row r="791" spans="1:3" ht="15">
      <c r="A791" s="141" t="s">
        <v>878</v>
      </c>
      <c r="B791" s="142"/>
      <c r="C791" s="141"/>
    </row>
    <row r="792" spans="1:3" ht="15">
      <c r="A792" s="141" t="s">
        <v>879</v>
      </c>
      <c r="B792" s="142"/>
      <c r="C792" s="141"/>
    </row>
    <row r="793" spans="1:3" ht="15">
      <c r="A793" s="141" t="s">
        <v>880</v>
      </c>
      <c r="B793" s="142"/>
      <c r="C793" s="141"/>
    </row>
    <row r="794" spans="1:3" ht="15">
      <c r="A794" s="141" t="s">
        <v>881</v>
      </c>
      <c r="B794" s="142">
        <f>SUM(B795:B796)</f>
        <v>248</v>
      </c>
      <c r="C794" s="141"/>
    </row>
    <row r="795" spans="1:3" ht="15">
      <c r="A795" s="141" t="s">
        <v>882</v>
      </c>
      <c r="B795" s="142"/>
      <c r="C795" s="141"/>
    </row>
    <row r="796" spans="1:3" ht="15">
      <c r="A796" s="141" t="s">
        <v>883</v>
      </c>
      <c r="B796" s="142">
        <v>248</v>
      </c>
      <c r="C796" s="141"/>
    </row>
    <row r="797" spans="1:3" ht="15">
      <c r="A797" s="141" t="s">
        <v>884</v>
      </c>
      <c r="B797" s="142">
        <v>0</v>
      </c>
      <c r="C797" s="141"/>
    </row>
    <row r="798" spans="1:3" ht="15">
      <c r="A798" s="141" t="s">
        <v>885</v>
      </c>
      <c r="B798" s="142"/>
      <c r="C798" s="141"/>
    </row>
    <row r="799" spans="1:3" ht="15">
      <c r="A799" s="141" t="s">
        <v>886</v>
      </c>
      <c r="B799" s="142"/>
      <c r="C799" s="141"/>
    </row>
    <row r="800" spans="1:3" ht="15">
      <c r="A800" s="141" t="s">
        <v>887</v>
      </c>
      <c r="B800" s="142">
        <f>SUM(B801)</f>
        <v>0</v>
      </c>
      <c r="C800" s="141"/>
    </row>
    <row r="801" spans="1:3" ht="15">
      <c r="A801" s="141" t="s">
        <v>888</v>
      </c>
      <c r="B801" s="142"/>
      <c r="C801" s="141"/>
    </row>
    <row r="802" spans="1:3" ht="15">
      <c r="A802" s="141" t="s">
        <v>889</v>
      </c>
      <c r="B802" s="142">
        <f>SUM(B803)</f>
        <v>0</v>
      </c>
      <c r="C802" s="141"/>
    </row>
    <row r="803" spans="1:3" ht="15">
      <c r="A803" s="141" t="s">
        <v>890</v>
      </c>
      <c r="B803" s="142"/>
      <c r="C803" s="141"/>
    </row>
    <row r="804" spans="1:3" ht="15">
      <c r="A804" s="141" t="s">
        <v>891</v>
      </c>
      <c r="B804" s="142">
        <f>SUM(B805:B809)</f>
        <v>65</v>
      </c>
      <c r="C804" s="141"/>
    </row>
    <row r="805" spans="1:3" ht="15">
      <c r="A805" s="141" t="s">
        <v>892</v>
      </c>
      <c r="B805" s="142"/>
      <c r="C805" s="141"/>
    </row>
    <row r="806" spans="1:3" ht="15">
      <c r="A806" s="141" t="s">
        <v>893</v>
      </c>
      <c r="B806" s="142"/>
      <c r="C806" s="141"/>
    </row>
    <row r="807" spans="1:3" ht="15">
      <c r="A807" s="141" t="s">
        <v>894</v>
      </c>
      <c r="B807" s="142">
        <v>65</v>
      </c>
      <c r="C807" s="141"/>
    </row>
    <row r="808" spans="1:3" ht="15">
      <c r="A808" s="141" t="s">
        <v>895</v>
      </c>
      <c r="B808" s="142"/>
      <c r="C808" s="141"/>
    </row>
    <row r="809" spans="1:3" ht="15">
      <c r="A809" s="141" t="s">
        <v>896</v>
      </c>
      <c r="B809" s="142"/>
      <c r="C809" s="141"/>
    </row>
    <row r="810" spans="1:3" ht="15">
      <c r="A810" s="141" t="s">
        <v>897</v>
      </c>
      <c r="B810" s="142">
        <f>B811</f>
        <v>52</v>
      </c>
      <c r="C810" s="141"/>
    </row>
    <row r="811" spans="1:3" ht="15">
      <c r="A811" s="141" t="s">
        <v>898</v>
      </c>
      <c r="B811" s="142">
        <v>52</v>
      </c>
      <c r="C811" s="141"/>
    </row>
    <row r="812" spans="1:3" ht="15">
      <c r="A812" s="141" t="s">
        <v>899</v>
      </c>
      <c r="B812" s="142">
        <f>B813</f>
        <v>0</v>
      </c>
      <c r="C812" s="141"/>
    </row>
    <row r="813" spans="1:3" ht="15">
      <c r="A813" s="141" t="s">
        <v>900</v>
      </c>
      <c r="B813" s="142"/>
      <c r="C813" s="141"/>
    </row>
    <row r="814" spans="1:3" ht="15">
      <c r="A814" s="141" t="s">
        <v>901</v>
      </c>
      <c r="B814" s="142">
        <f>SUM(B815:B828)</f>
        <v>75</v>
      </c>
      <c r="C814" s="141"/>
    </row>
    <row r="815" spans="1:3" ht="15">
      <c r="A815" s="141" t="s">
        <v>298</v>
      </c>
      <c r="B815" s="142">
        <v>31</v>
      </c>
      <c r="C815" s="141"/>
    </row>
    <row r="816" spans="1:3" ht="15">
      <c r="A816" s="141" t="s">
        <v>299</v>
      </c>
      <c r="B816" s="142">
        <v>39</v>
      </c>
      <c r="C816" s="141"/>
    </row>
    <row r="817" spans="1:3" ht="15">
      <c r="A817" s="141" t="s">
        <v>300</v>
      </c>
      <c r="B817" s="142"/>
      <c r="C817" s="141"/>
    </row>
    <row r="818" spans="1:3" ht="15">
      <c r="A818" s="141" t="s">
        <v>902</v>
      </c>
      <c r="B818" s="142"/>
      <c r="C818" s="141"/>
    </row>
    <row r="819" spans="1:3" ht="15">
      <c r="A819" s="141" t="s">
        <v>903</v>
      </c>
      <c r="B819" s="142"/>
      <c r="C819" s="141"/>
    </row>
    <row r="820" spans="1:3" ht="15">
      <c r="A820" s="141" t="s">
        <v>904</v>
      </c>
      <c r="B820" s="142"/>
      <c r="C820" s="141"/>
    </row>
    <row r="821" spans="1:3" ht="15">
      <c r="A821" s="141" t="s">
        <v>905</v>
      </c>
      <c r="B821" s="142"/>
      <c r="C821" s="141"/>
    </row>
    <row r="822" spans="1:3" ht="15">
      <c r="A822" s="141" t="s">
        <v>906</v>
      </c>
      <c r="B822" s="142"/>
      <c r="C822" s="141"/>
    </row>
    <row r="823" spans="1:3" ht="15">
      <c r="A823" s="141" t="s">
        <v>907</v>
      </c>
      <c r="B823" s="142"/>
      <c r="C823" s="141"/>
    </row>
    <row r="824" spans="1:3" ht="15">
      <c r="A824" s="141" t="s">
        <v>908</v>
      </c>
      <c r="B824" s="142"/>
      <c r="C824" s="141"/>
    </row>
    <row r="825" spans="1:3" ht="15">
      <c r="A825" s="141" t="s">
        <v>339</v>
      </c>
      <c r="B825" s="142"/>
      <c r="C825" s="141"/>
    </row>
    <row r="826" spans="1:3" ht="15">
      <c r="A826" s="141" t="s">
        <v>909</v>
      </c>
      <c r="B826" s="142">
        <v>5</v>
      </c>
      <c r="C826" s="141"/>
    </row>
    <row r="827" spans="1:3" ht="15">
      <c r="A827" s="141" t="s">
        <v>307</v>
      </c>
      <c r="B827" s="142"/>
      <c r="C827" s="141"/>
    </row>
    <row r="828" spans="1:3" ht="15">
      <c r="A828" s="141" t="s">
        <v>910</v>
      </c>
      <c r="B828" s="142"/>
      <c r="C828" s="141"/>
    </row>
    <row r="829" spans="1:3" ht="15">
      <c r="A829" s="141" t="s">
        <v>911</v>
      </c>
      <c r="B829" s="142">
        <f>B830</f>
        <v>411</v>
      </c>
      <c r="C829" s="141"/>
    </row>
    <row r="830" spans="1:3" ht="15">
      <c r="A830" s="141" t="s">
        <v>912</v>
      </c>
      <c r="B830" s="142">
        <v>411</v>
      </c>
      <c r="C830" s="141"/>
    </row>
    <row r="831" spans="1:3" ht="15">
      <c r="A831" s="141" t="s">
        <v>913</v>
      </c>
      <c r="B831" s="142">
        <f>SUM(B832,B843,B845,B848,B850,B852)</f>
        <v>35922</v>
      </c>
      <c r="C831" s="141"/>
    </row>
    <row r="832" spans="1:3" ht="15">
      <c r="A832" s="141" t="s">
        <v>914</v>
      </c>
      <c r="B832" s="142">
        <f>SUM(B833:B842)</f>
        <v>13475</v>
      </c>
      <c r="C832" s="141"/>
    </row>
    <row r="833" spans="1:3" ht="15">
      <c r="A833" s="141" t="s">
        <v>298</v>
      </c>
      <c r="B833" s="142">
        <v>791</v>
      </c>
      <c r="C833" s="141"/>
    </row>
    <row r="834" spans="1:3" ht="15">
      <c r="A834" s="141" t="s">
        <v>299</v>
      </c>
      <c r="B834" s="142">
        <v>2138</v>
      </c>
      <c r="C834" s="141"/>
    </row>
    <row r="835" spans="1:3" ht="15">
      <c r="A835" s="141" t="s">
        <v>300</v>
      </c>
      <c r="B835" s="142"/>
      <c r="C835" s="141"/>
    </row>
    <row r="836" spans="1:3" ht="15">
      <c r="A836" s="141" t="s">
        <v>915</v>
      </c>
      <c r="B836" s="142">
        <v>2058</v>
      </c>
      <c r="C836" s="141"/>
    </row>
    <row r="837" spans="1:3" ht="15">
      <c r="A837" s="141" t="s">
        <v>916</v>
      </c>
      <c r="B837" s="142"/>
      <c r="C837" s="141"/>
    </row>
    <row r="838" spans="1:3" ht="15">
      <c r="A838" s="141" t="s">
        <v>917</v>
      </c>
      <c r="B838" s="142">
        <v>41</v>
      </c>
      <c r="C838" s="141"/>
    </row>
    <row r="839" spans="1:3" ht="15">
      <c r="A839" s="141" t="s">
        <v>918</v>
      </c>
      <c r="B839" s="142"/>
      <c r="C839" s="141"/>
    </row>
    <row r="840" spans="1:3" ht="15">
      <c r="A840" s="141" t="s">
        <v>919</v>
      </c>
      <c r="B840" s="142"/>
      <c r="C840" s="141"/>
    </row>
    <row r="841" spans="1:3" ht="15">
      <c r="A841" s="141" t="s">
        <v>920</v>
      </c>
      <c r="B841" s="142"/>
      <c r="C841" s="141"/>
    </row>
    <row r="842" spans="1:3" ht="15">
      <c r="A842" s="141" t="s">
        <v>921</v>
      </c>
      <c r="B842" s="142">
        <v>8447</v>
      </c>
      <c r="C842" s="141"/>
    </row>
    <row r="843" spans="1:3" ht="15">
      <c r="A843" s="141" t="s">
        <v>922</v>
      </c>
      <c r="B843" s="142">
        <f>B844</f>
        <v>708</v>
      </c>
      <c r="C843" s="141"/>
    </row>
    <row r="844" spans="1:3" ht="15">
      <c r="A844" s="141" t="s">
        <v>923</v>
      </c>
      <c r="B844" s="142">
        <v>708</v>
      </c>
      <c r="C844" s="141"/>
    </row>
    <row r="845" spans="1:3" ht="15">
      <c r="A845" s="141" t="s">
        <v>924</v>
      </c>
      <c r="B845" s="142">
        <f>SUM(B846:B847)</f>
        <v>15212</v>
      </c>
      <c r="C845" s="141"/>
    </row>
    <row r="846" spans="1:3" ht="15">
      <c r="A846" s="141" t="s">
        <v>925</v>
      </c>
      <c r="B846" s="142">
        <v>12544</v>
      </c>
      <c r="C846" s="141"/>
    </row>
    <row r="847" spans="1:3" ht="15">
      <c r="A847" s="141" t="s">
        <v>926</v>
      </c>
      <c r="B847" s="142">
        <v>2668</v>
      </c>
      <c r="C847" s="141"/>
    </row>
    <row r="848" spans="1:3" ht="15">
      <c r="A848" s="141" t="s">
        <v>927</v>
      </c>
      <c r="B848" s="142">
        <f>B849</f>
        <v>4787</v>
      </c>
      <c r="C848" s="141"/>
    </row>
    <row r="849" spans="1:3" ht="15">
      <c r="A849" s="141" t="s">
        <v>928</v>
      </c>
      <c r="B849" s="142">
        <v>4787</v>
      </c>
      <c r="C849" s="141"/>
    </row>
    <row r="850" spans="1:3" ht="15">
      <c r="A850" s="141" t="s">
        <v>929</v>
      </c>
      <c r="B850" s="142"/>
      <c r="C850" s="141"/>
    </row>
    <row r="851" spans="1:3" ht="15">
      <c r="A851" s="141" t="s">
        <v>930</v>
      </c>
      <c r="B851" s="142"/>
      <c r="C851" s="141"/>
    </row>
    <row r="852" spans="1:3" ht="15">
      <c r="A852" s="141" t="s">
        <v>931</v>
      </c>
      <c r="B852" s="142">
        <f>B853</f>
        <v>1740</v>
      </c>
      <c r="C852" s="141"/>
    </row>
    <row r="853" spans="1:3" ht="15">
      <c r="A853" s="141" t="s">
        <v>932</v>
      </c>
      <c r="B853" s="142">
        <v>1740</v>
      </c>
      <c r="C853" s="141"/>
    </row>
    <row r="854" spans="1:3" ht="15">
      <c r="A854" s="141" t="s">
        <v>933</v>
      </c>
      <c r="B854" s="142">
        <f>SUM(B855,B880,B905,B931,B942,B953,B959,B966,B973,B976)</f>
        <v>54600</v>
      </c>
      <c r="C854" s="141"/>
    </row>
    <row r="855" spans="1:3" ht="15">
      <c r="A855" s="141" t="s">
        <v>934</v>
      </c>
      <c r="B855" s="142">
        <f>SUM(B856:B879)</f>
        <v>13839</v>
      </c>
      <c r="C855" s="141"/>
    </row>
    <row r="856" spans="1:3" ht="15">
      <c r="A856" s="141" t="s">
        <v>298</v>
      </c>
      <c r="B856" s="142">
        <v>1356</v>
      </c>
      <c r="C856" s="141"/>
    </row>
    <row r="857" spans="1:3" ht="15">
      <c r="A857" s="141" t="s">
        <v>299</v>
      </c>
      <c r="B857" s="142">
        <v>986</v>
      </c>
      <c r="C857" s="141"/>
    </row>
    <row r="858" spans="1:3" ht="15">
      <c r="A858" s="141" t="s">
        <v>300</v>
      </c>
      <c r="B858" s="142"/>
      <c r="C858" s="141"/>
    </row>
    <row r="859" spans="1:3" ht="15">
      <c r="A859" s="141" t="s">
        <v>307</v>
      </c>
      <c r="B859" s="142"/>
      <c r="C859" s="141"/>
    </row>
    <row r="860" spans="1:3" ht="15">
      <c r="A860" s="141" t="s">
        <v>935</v>
      </c>
      <c r="B860" s="142"/>
      <c r="C860" s="141"/>
    </row>
    <row r="861" spans="1:3" ht="15">
      <c r="A861" s="141" t="s">
        <v>936</v>
      </c>
      <c r="B861" s="142">
        <v>791</v>
      </c>
      <c r="C861" s="141"/>
    </row>
    <row r="862" spans="1:3" ht="15">
      <c r="A862" s="141" t="s">
        <v>937</v>
      </c>
      <c r="B862" s="142">
        <v>1475</v>
      </c>
      <c r="C862" s="141"/>
    </row>
    <row r="863" spans="1:3" ht="15">
      <c r="A863" s="141" t="s">
        <v>938</v>
      </c>
      <c r="B863" s="142">
        <v>92</v>
      </c>
      <c r="C863" s="141"/>
    </row>
    <row r="864" spans="1:3" ht="15">
      <c r="A864" s="141" t="s">
        <v>939</v>
      </c>
      <c r="B864" s="142">
        <v>11</v>
      </c>
      <c r="C864" s="141"/>
    </row>
    <row r="865" spans="1:3" ht="15">
      <c r="A865" s="141" t="s">
        <v>940</v>
      </c>
      <c r="B865" s="142">
        <v>1</v>
      </c>
      <c r="C865" s="141"/>
    </row>
    <row r="866" spans="1:3" ht="15">
      <c r="A866" s="141" t="s">
        <v>941</v>
      </c>
      <c r="B866" s="142"/>
      <c r="C866" s="141"/>
    </row>
    <row r="867" spans="1:3" ht="15">
      <c r="A867" s="141" t="s">
        <v>942</v>
      </c>
      <c r="B867" s="142"/>
      <c r="C867" s="141"/>
    </row>
    <row r="868" spans="1:3" ht="15">
      <c r="A868" s="141" t="s">
        <v>943</v>
      </c>
      <c r="B868" s="142"/>
      <c r="C868" s="141"/>
    </row>
    <row r="869" spans="1:3" ht="15">
      <c r="A869" s="141" t="s">
        <v>944</v>
      </c>
      <c r="B869" s="142"/>
      <c r="C869" s="141"/>
    </row>
    <row r="870" spans="1:3" ht="15">
      <c r="A870" s="141" t="s">
        <v>945</v>
      </c>
      <c r="B870" s="142"/>
      <c r="C870" s="141"/>
    </row>
    <row r="871" spans="1:3" ht="15">
      <c r="A871" s="141" t="s">
        <v>946</v>
      </c>
      <c r="B871" s="142">
        <v>435</v>
      </c>
      <c r="C871" s="141"/>
    </row>
    <row r="872" spans="1:3" ht="15">
      <c r="A872" s="141" t="s">
        <v>947</v>
      </c>
      <c r="B872" s="142">
        <v>345</v>
      </c>
      <c r="C872" s="141"/>
    </row>
    <row r="873" spans="1:3" ht="15">
      <c r="A873" s="141" t="s">
        <v>948</v>
      </c>
      <c r="B873" s="142">
        <v>72</v>
      </c>
      <c r="C873" s="141"/>
    </row>
    <row r="874" spans="1:3" ht="15">
      <c r="A874" s="141" t="s">
        <v>949</v>
      </c>
      <c r="B874" s="142">
        <v>106</v>
      </c>
      <c r="C874" s="141"/>
    </row>
    <row r="875" spans="1:3" ht="15">
      <c r="A875" s="141" t="s">
        <v>950</v>
      </c>
      <c r="B875" s="142">
        <v>54</v>
      </c>
      <c r="C875" s="141"/>
    </row>
    <row r="876" spans="1:3" ht="15">
      <c r="A876" s="141" t="s">
        <v>951</v>
      </c>
      <c r="B876" s="142">
        <v>49</v>
      </c>
      <c r="C876" s="141"/>
    </row>
    <row r="877" spans="1:3" ht="15">
      <c r="A877" s="141" t="s">
        <v>952</v>
      </c>
      <c r="B877" s="142">
        <v>110</v>
      </c>
      <c r="C877" s="141"/>
    </row>
    <row r="878" spans="1:3" ht="15">
      <c r="A878" s="141" t="s">
        <v>953</v>
      </c>
      <c r="B878" s="142"/>
      <c r="C878" s="141"/>
    </row>
    <row r="879" spans="1:3" ht="15">
      <c r="A879" s="141" t="s">
        <v>954</v>
      </c>
      <c r="B879" s="142">
        <v>7956</v>
      </c>
      <c r="C879" s="141"/>
    </row>
    <row r="880" spans="1:3" ht="15">
      <c r="A880" s="141" t="s">
        <v>955</v>
      </c>
      <c r="B880" s="142">
        <f>SUM(B881:B904)</f>
        <v>2572</v>
      </c>
      <c r="C880" s="141"/>
    </row>
    <row r="881" spans="1:3" ht="15">
      <c r="A881" s="141" t="s">
        <v>298</v>
      </c>
      <c r="B881" s="142">
        <v>617</v>
      </c>
      <c r="C881" s="141"/>
    </row>
    <row r="882" spans="1:3" ht="15">
      <c r="A882" s="141" t="s">
        <v>299</v>
      </c>
      <c r="B882" s="142">
        <v>707</v>
      </c>
      <c r="C882" s="141"/>
    </row>
    <row r="883" spans="1:3" ht="15">
      <c r="A883" s="141" t="s">
        <v>300</v>
      </c>
      <c r="B883" s="142"/>
      <c r="C883" s="141"/>
    </row>
    <row r="884" spans="1:3" ht="15">
      <c r="A884" s="141" t="s">
        <v>956</v>
      </c>
      <c r="B884" s="142"/>
      <c r="C884" s="141"/>
    </row>
    <row r="885" spans="1:3" ht="15">
      <c r="A885" s="141" t="s">
        <v>957</v>
      </c>
      <c r="B885" s="142">
        <v>384</v>
      </c>
      <c r="C885" s="141"/>
    </row>
    <row r="886" spans="1:3" ht="15">
      <c r="A886" s="141" t="s">
        <v>958</v>
      </c>
      <c r="B886" s="142"/>
      <c r="C886" s="141"/>
    </row>
    <row r="887" spans="1:3" ht="15">
      <c r="A887" s="141" t="s">
        <v>959</v>
      </c>
      <c r="B887" s="142"/>
      <c r="C887" s="141"/>
    </row>
    <row r="888" spans="1:3" ht="15">
      <c r="A888" s="141" t="s">
        <v>960</v>
      </c>
      <c r="B888" s="142">
        <v>582</v>
      </c>
      <c r="C888" s="141"/>
    </row>
    <row r="889" spans="1:3" ht="15">
      <c r="A889" s="141" t="s">
        <v>961</v>
      </c>
      <c r="B889" s="142"/>
      <c r="C889" s="141"/>
    </row>
    <row r="890" spans="1:3" ht="15">
      <c r="A890" s="141" t="s">
        <v>962</v>
      </c>
      <c r="B890" s="142"/>
      <c r="C890" s="141"/>
    </row>
    <row r="891" spans="1:3" ht="15">
      <c r="A891" s="141" t="s">
        <v>963</v>
      </c>
      <c r="B891" s="142"/>
      <c r="C891" s="141"/>
    </row>
    <row r="892" spans="1:3" ht="15">
      <c r="A892" s="141" t="s">
        <v>964</v>
      </c>
      <c r="B892" s="142">
        <v>4</v>
      </c>
      <c r="C892" s="141"/>
    </row>
    <row r="893" spans="1:3" ht="15">
      <c r="A893" s="141" t="s">
        <v>965</v>
      </c>
      <c r="B893" s="142"/>
      <c r="C893" s="141"/>
    </row>
    <row r="894" spans="1:3" ht="15">
      <c r="A894" s="141" t="s">
        <v>966</v>
      </c>
      <c r="B894" s="142"/>
      <c r="C894" s="141"/>
    </row>
    <row r="895" spans="1:3" ht="15">
      <c r="A895" s="141" t="s">
        <v>967</v>
      </c>
      <c r="B895" s="142">
        <v>7</v>
      </c>
      <c r="C895" s="141"/>
    </row>
    <row r="896" spans="1:3" ht="15">
      <c r="A896" s="141" t="s">
        <v>968</v>
      </c>
      <c r="B896" s="142"/>
      <c r="C896" s="141"/>
    </row>
    <row r="897" spans="1:3" ht="15">
      <c r="A897" s="141" t="s">
        <v>969</v>
      </c>
      <c r="B897" s="142">
        <v>26</v>
      </c>
      <c r="C897" s="141"/>
    </row>
    <row r="898" spans="1:3" ht="15">
      <c r="A898" s="141" t="s">
        <v>970</v>
      </c>
      <c r="B898" s="142"/>
      <c r="C898" s="141"/>
    </row>
    <row r="899" spans="1:3" ht="15">
      <c r="A899" s="141" t="s">
        <v>971</v>
      </c>
      <c r="B899" s="142"/>
      <c r="C899" s="141"/>
    </row>
    <row r="900" spans="1:3" ht="15">
      <c r="A900" s="141" t="s">
        <v>972</v>
      </c>
      <c r="B900" s="142">
        <v>55</v>
      </c>
      <c r="C900" s="141"/>
    </row>
    <row r="901" spans="1:3" ht="15">
      <c r="A901" s="141" t="s">
        <v>973</v>
      </c>
      <c r="B901" s="142"/>
      <c r="C901" s="141"/>
    </row>
    <row r="902" spans="1:3" ht="15">
      <c r="A902" s="141" t="s">
        <v>974</v>
      </c>
      <c r="B902" s="142"/>
      <c r="C902" s="141"/>
    </row>
    <row r="903" spans="1:3" ht="15">
      <c r="A903" s="141" t="s">
        <v>975</v>
      </c>
      <c r="B903" s="142"/>
      <c r="C903" s="141"/>
    </row>
    <row r="904" spans="1:3" ht="15">
      <c r="A904" s="141" t="s">
        <v>976</v>
      </c>
      <c r="B904" s="142">
        <v>190</v>
      </c>
      <c r="C904" s="141"/>
    </row>
    <row r="905" spans="1:3" ht="15">
      <c r="A905" s="141" t="s">
        <v>977</v>
      </c>
      <c r="B905" s="142">
        <f>SUM(B906:B930)</f>
        <v>6330</v>
      </c>
      <c r="C905" s="141"/>
    </row>
    <row r="906" spans="1:3" ht="15">
      <c r="A906" s="141" t="s">
        <v>298</v>
      </c>
      <c r="B906" s="142">
        <v>1390</v>
      </c>
      <c r="C906" s="141"/>
    </row>
    <row r="907" spans="1:3" ht="15">
      <c r="A907" s="141" t="s">
        <v>299</v>
      </c>
      <c r="B907" s="142">
        <v>418</v>
      </c>
      <c r="C907" s="141"/>
    </row>
    <row r="908" spans="1:3" ht="15">
      <c r="A908" s="141" t="s">
        <v>300</v>
      </c>
      <c r="B908" s="142"/>
      <c r="C908" s="141"/>
    </row>
    <row r="909" spans="1:3" ht="15">
      <c r="A909" s="141" t="s">
        <v>978</v>
      </c>
      <c r="B909" s="142">
        <v>58</v>
      </c>
      <c r="C909" s="141"/>
    </row>
    <row r="910" spans="1:3" ht="15">
      <c r="A910" s="141" t="s">
        <v>979</v>
      </c>
      <c r="B910" s="142">
        <v>2328</v>
      </c>
      <c r="C910" s="141"/>
    </row>
    <row r="911" spans="1:3" ht="15">
      <c r="A911" s="141" t="s">
        <v>980</v>
      </c>
      <c r="B911" s="142">
        <v>92</v>
      </c>
      <c r="C911" s="141"/>
    </row>
    <row r="912" spans="1:3" ht="15">
      <c r="A912" s="141" t="s">
        <v>981</v>
      </c>
      <c r="B912" s="142"/>
      <c r="C912" s="141"/>
    </row>
    <row r="913" spans="1:3" ht="15">
      <c r="A913" s="141" t="s">
        <v>982</v>
      </c>
      <c r="B913" s="142"/>
      <c r="C913" s="141"/>
    </row>
    <row r="914" spans="1:3" ht="15">
      <c r="A914" s="141" t="s">
        <v>983</v>
      </c>
      <c r="B914" s="142">
        <v>3</v>
      </c>
      <c r="C914" s="141"/>
    </row>
    <row r="915" spans="1:3" ht="15">
      <c r="A915" s="141" t="s">
        <v>984</v>
      </c>
      <c r="B915" s="142">
        <v>206</v>
      </c>
      <c r="C915" s="141"/>
    </row>
    <row r="916" spans="1:3" ht="15">
      <c r="A916" s="141" t="s">
        <v>985</v>
      </c>
      <c r="B916" s="142">
        <v>6</v>
      </c>
      <c r="C916" s="141"/>
    </row>
    <row r="917" spans="1:3" ht="15">
      <c r="A917" s="141" t="s">
        <v>986</v>
      </c>
      <c r="B917" s="142"/>
      <c r="C917" s="141"/>
    </row>
    <row r="918" spans="1:3" ht="15">
      <c r="A918" s="141" t="s">
        <v>987</v>
      </c>
      <c r="B918" s="142"/>
      <c r="C918" s="141"/>
    </row>
    <row r="919" spans="1:3" ht="15">
      <c r="A919" s="141" t="s">
        <v>988</v>
      </c>
      <c r="B919" s="142">
        <v>16</v>
      </c>
      <c r="C919" s="141"/>
    </row>
    <row r="920" spans="1:3" ht="15">
      <c r="A920" s="141" t="s">
        <v>989</v>
      </c>
      <c r="B920" s="142">
        <v>3</v>
      </c>
      <c r="C920" s="141"/>
    </row>
    <row r="921" spans="1:3" ht="15">
      <c r="A921" s="141" t="s">
        <v>990</v>
      </c>
      <c r="B921" s="142">
        <v>910</v>
      </c>
      <c r="C921" s="141"/>
    </row>
    <row r="922" spans="1:3" ht="15">
      <c r="A922" s="141" t="s">
        <v>991</v>
      </c>
      <c r="B922" s="142"/>
      <c r="C922" s="141"/>
    </row>
    <row r="923" spans="1:3" ht="15">
      <c r="A923" s="141" t="s">
        <v>992</v>
      </c>
      <c r="B923" s="142"/>
      <c r="C923" s="141"/>
    </row>
    <row r="924" spans="1:3" ht="15">
      <c r="A924" s="141" t="s">
        <v>993</v>
      </c>
      <c r="B924" s="142">
        <v>12</v>
      </c>
      <c r="C924" s="141"/>
    </row>
    <row r="925" spans="1:3" ht="15">
      <c r="A925" s="141" t="s">
        <v>994</v>
      </c>
      <c r="B925" s="142"/>
      <c r="C925" s="141"/>
    </row>
    <row r="926" spans="1:3" ht="15">
      <c r="A926" s="141" t="s">
        <v>995</v>
      </c>
      <c r="B926" s="142"/>
      <c r="C926" s="141"/>
    </row>
    <row r="927" spans="1:3" ht="15">
      <c r="A927" s="141" t="s">
        <v>968</v>
      </c>
      <c r="B927" s="142"/>
      <c r="C927" s="141"/>
    </row>
    <row r="928" spans="1:3" ht="15">
      <c r="A928" s="141" t="s">
        <v>996</v>
      </c>
      <c r="B928" s="142"/>
      <c r="C928" s="141"/>
    </row>
    <row r="929" spans="1:3" ht="15">
      <c r="A929" s="141" t="s">
        <v>997</v>
      </c>
      <c r="B929" s="142">
        <v>168</v>
      </c>
      <c r="C929" s="141"/>
    </row>
    <row r="930" spans="1:3" ht="15">
      <c r="A930" s="141" t="s">
        <v>998</v>
      </c>
      <c r="B930" s="142">
        <v>720</v>
      </c>
      <c r="C930" s="141"/>
    </row>
    <row r="931" spans="1:3" ht="15">
      <c r="A931" s="141" t="s">
        <v>999</v>
      </c>
      <c r="B931" s="142">
        <f>SUM(B932:B941)</f>
        <v>0</v>
      </c>
      <c r="C931" s="141"/>
    </row>
    <row r="932" spans="1:3" ht="15">
      <c r="A932" s="141" t="s">
        <v>298</v>
      </c>
      <c r="B932" s="142"/>
      <c r="C932" s="141"/>
    </row>
    <row r="933" spans="1:3" ht="15">
      <c r="A933" s="141" t="s">
        <v>299</v>
      </c>
      <c r="B933" s="142"/>
      <c r="C933" s="141"/>
    </row>
    <row r="934" spans="1:3" ht="15">
      <c r="A934" s="141" t="s">
        <v>300</v>
      </c>
      <c r="B934" s="142"/>
      <c r="C934" s="141"/>
    </row>
    <row r="935" spans="1:3" ht="15">
      <c r="A935" s="141" t="s">
        <v>1000</v>
      </c>
      <c r="B935" s="142"/>
      <c r="C935" s="141"/>
    </row>
    <row r="936" spans="1:3" ht="15">
      <c r="A936" s="141" t="s">
        <v>1001</v>
      </c>
      <c r="B936" s="142"/>
      <c r="C936" s="141"/>
    </row>
    <row r="937" spans="1:3" ht="15">
      <c r="A937" s="141" t="s">
        <v>1002</v>
      </c>
      <c r="B937" s="142"/>
      <c r="C937" s="141"/>
    </row>
    <row r="938" spans="1:3" ht="15">
      <c r="A938" s="141" t="s">
        <v>1003</v>
      </c>
      <c r="B938" s="142"/>
      <c r="C938" s="141"/>
    </row>
    <row r="939" spans="1:3" ht="15">
      <c r="A939" s="141" t="s">
        <v>1004</v>
      </c>
      <c r="B939" s="142"/>
      <c r="C939" s="141"/>
    </row>
    <row r="940" spans="1:3" ht="15">
      <c r="A940" s="141" t="s">
        <v>1005</v>
      </c>
      <c r="B940" s="142"/>
      <c r="C940" s="141"/>
    </row>
    <row r="941" spans="1:3" ht="15">
      <c r="A941" s="141" t="s">
        <v>1006</v>
      </c>
      <c r="B941" s="142"/>
      <c r="C941" s="141"/>
    </row>
    <row r="942" spans="1:3" ht="15">
      <c r="A942" s="141" t="s">
        <v>1007</v>
      </c>
      <c r="B942" s="142">
        <f>SUM(B943:B952)</f>
        <v>13312</v>
      </c>
      <c r="C942" s="141"/>
    </row>
    <row r="943" spans="1:3" ht="15">
      <c r="A943" s="141" t="s">
        <v>298</v>
      </c>
      <c r="B943" s="142">
        <v>866</v>
      </c>
      <c r="C943" s="141"/>
    </row>
    <row r="944" spans="1:3" ht="15">
      <c r="A944" s="141" t="s">
        <v>299</v>
      </c>
      <c r="B944" s="142">
        <v>64</v>
      </c>
      <c r="C944" s="141"/>
    </row>
    <row r="945" spans="1:3" ht="15">
      <c r="A945" s="141" t="s">
        <v>300</v>
      </c>
      <c r="B945" s="142"/>
      <c r="C945" s="141"/>
    </row>
    <row r="946" spans="1:3" ht="15">
      <c r="A946" s="141" t="s">
        <v>1008</v>
      </c>
      <c r="B946" s="142">
        <v>5998</v>
      </c>
      <c r="C946" s="141"/>
    </row>
    <row r="947" spans="1:3" ht="15">
      <c r="A947" s="141" t="s">
        <v>1009</v>
      </c>
      <c r="B947" s="142">
        <v>3329</v>
      </c>
      <c r="C947" s="141"/>
    </row>
    <row r="948" spans="1:3" ht="15">
      <c r="A948" s="141" t="s">
        <v>1010</v>
      </c>
      <c r="B948" s="142">
        <v>1311</v>
      </c>
      <c r="C948" s="141"/>
    </row>
    <row r="949" spans="1:3" ht="15">
      <c r="A949" s="141" t="s">
        <v>1011</v>
      </c>
      <c r="B949" s="142">
        <v>814</v>
      </c>
      <c r="C949" s="141"/>
    </row>
    <row r="950" spans="1:3" ht="15">
      <c r="A950" s="141" t="s">
        <v>1012</v>
      </c>
      <c r="B950" s="142"/>
      <c r="C950" s="141"/>
    </row>
    <row r="951" spans="1:3" ht="15">
      <c r="A951" s="141" t="s">
        <v>1013</v>
      </c>
      <c r="B951" s="142"/>
      <c r="C951" s="141"/>
    </row>
    <row r="952" spans="1:3" ht="15">
      <c r="A952" s="141" t="s">
        <v>1014</v>
      </c>
      <c r="B952" s="142">
        <v>930</v>
      </c>
      <c r="C952" s="141"/>
    </row>
    <row r="953" spans="1:3" ht="15">
      <c r="A953" s="141" t="s">
        <v>1015</v>
      </c>
      <c r="B953" s="142">
        <f>SUM(B954:B958)</f>
        <v>2091</v>
      </c>
      <c r="C953" s="141"/>
    </row>
    <row r="954" spans="1:3" ht="15">
      <c r="A954" s="141" t="s">
        <v>592</v>
      </c>
      <c r="B954" s="142">
        <v>64</v>
      </c>
      <c r="C954" s="141"/>
    </row>
    <row r="955" spans="1:3" ht="15">
      <c r="A955" s="141" t="s">
        <v>1016</v>
      </c>
      <c r="B955" s="142">
        <v>1607</v>
      </c>
      <c r="C955" s="141"/>
    </row>
    <row r="956" spans="1:3" ht="15">
      <c r="A956" s="141" t="s">
        <v>1017</v>
      </c>
      <c r="B956" s="142">
        <v>332</v>
      </c>
      <c r="C956" s="141"/>
    </row>
    <row r="957" spans="1:3" ht="15">
      <c r="A957" s="141" t="s">
        <v>1018</v>
      </c>
      <c r="B957" s="142"/>
      <c r="C957" s="141"/>
    </row>
    <row r="958" spans="1:3" ht="15">
      <c r="A958" s="141" t="s">
        <v>1019</v>
      </c>
      <c r="B958" s="142">
        <v>88</v>
      </c>
      <c r="C958" s="141"/>
    </row>
    <row r="959" spans="1:3" ht="15">
      <c r="A959" s="141" t="s">
        <v>1020</v>
      </c>
      <c r="B959" s="142">
        <f>SUM(B960:B965)</f>
        <v>11644</v>
      </c>
      <c r="C959" s="141"/>
    </row>
    <row r="960" spans="1:3" ht="15">
      <c r="A960" s="141" t="s">
        <v>1021</v>
      </c>
      <c r="B960" s="142">
        <v>948</v>
      </c>
      <c r="C960" s="141"/>
    </row>
    <row r="961" spans="1:3" ht="15">
      <c r="A961" s="141" t="s">
        <v>1022</v>
      </c>
      <c r="B961" s="142"/>
      <c r="C961" s="141"/>
    </row>
    <row r="962" spans="1:3" ht="15">
      <c r="A962" s="141" t="s">
        <v>1023</v>
      </c>
      <c r="B962" s="142">
        <v>9944</v>
      </c>
      <c r="C962" s="141"/>
    </row>
    <row r="963" spans="1:3" ht="15">
      <c r="A963" s="141" t="s">
        <v>1024</v>
      </c>
      <c r="B963" s="142">
        <v>484</v>
      </c>
      <c r="C963" s="141"/>
    </row>
    <row r="964" spans="1:3" ht="15">
      <c r="A964" s="141" t="s">
        <v>1025</v>
      </c>
      <c r="B964" s="142">
        <v>162</v>
      </c>
      <c r="C964" s="141"/>
    </row>
    <row r="965" spans="1:3" ht="15">
      <c r="A965" s="141" t="s">
        <v>1026</v>
      </c>
      <c r="B965" s="142">
        <v>106</v>
      </c>
      <c r="C965" s="141"/>
    </row>
    <row r="966" spans="1:3" ht="15">
      <c r="A966" s="141" t="s">
        <v>1027</v>
      </c>
      <c r="B966" s="142">
        <f>SUM(B967:B972)</f>
        <v>3236</v>
      </c>
      <c r="C966" s="141"/>
    </row>
    <row r="967" spans="1:3" ht="15">
      <c r="A967" s="141" t="s">
        <v>1028</v>
      </c>
      <c r="B967" s="142">
        <v>445</v>
      </c>
      <c r="C967" s="141"/>
    </row>
    <row r="968" spans="1:3" ht="15">
      <c r="A968" s="141" t="s">
        <v>1029</v>
      </c>
      <c r="B968" s="142">
        <v>7</v>
      </c>
      <c r="C968" s="141"/>
    </row>
    <row r="969" spans="1:3" ht="15">
      <c r="A969" s="141" t="s">
        <v>1030</v>
      </c>
      <c r="B969" s="142">
        <v>2565</v>
      </c>
      <c r="C969" s="141"/>
    </row>
    <row r="970" spans="1:3" ht="15">
      <c r="A970" s="141" t="s">
        <v>1031</v>
      </c>
      <c r="B970" s="142">
        <v>219</v>
      </c>
      <c r="C970" s="141"/>
    </row>
    <row r="971" spans="1:3" ht="15">
      <c r="A971" s="141" t="s">
        <v>1032</v>
      </c>
      <c r="B971" s="142"/>
      <c r="C971" s="141"/>
    </row>
    <row r="972" spans="1:3" ht="15">
      <c r="A972" s="141" t="s">
        <v>1033</v>
      </c>
      <c r="B972" s="142"/>
      <c r="C972" s="141"/>
    </row>
    <row r="973" spans="1:3" ht="15">
      <c r="A973" s="141" t="s">
        <v>1034</v>
      </c>
      <c r="B973" s="142">
        <f>SUM(B974:B975)</f>
        <v>714</v>
      </c>
      <c r="C973" s="141"/>
    </row>
    <row r="974" spans="1:3" ht="15">
      <c r="A974" s="141" t="s">
        <v>1035</v>
      </c>
      <c r="B974" s="142"/>
      <c r="C974" s="141"/>
    </row>
    <row r="975" spans="1:3" ht="15">
      <c r="A975" s="141" t="s">
        <v>1036</v>
      </c>
      <c r="B975" s="142">
        <v>714</v>
      </c>
      <c r="C975" s="141"/>
    </row>
    <row r="976" spans="1:3" ht="15">
      <c r="A976" s="141" t="s">
        <v>1037</v>
      </c>
      <c r="B976" s="142">
        <f>SUM(B977:B978)</f>
        <v>862</v>
      </c>
      <c r="C976" s="141"/>
    </row>
    <row r="977" spans="1:3" ht="15">
      <c r="A977" s="141" t="s">
        <v>1038</v>
      </c>
      <c r="B977" s="142"/>
      <c r="C977" s="141"/>
    </row>
    <row r="978" spans="1:3" ht="15">
      <c r="A978" s="141" t="s">
        <v>1039</v>
      </c>
      <c r="B978" s="142">
        <v>862</v>
      </c>
      <c r="C978" s="141"/>
    </row>
    <row r="979" spans="1:3" ht="15">
      <c r="A979" s="141" t="s">
        <v>1040</v>
      </c>
      <c r="B979" s="142">
        <f>SUM(B980,B1003,B1013,B1023,B1028,B1035,B1040)</f>
        <v>10437</v>
      </c>
      <c r="C979" s="141"/>
    </row>
    <row r="980" spans="1:3" ht="15">
      <c r="A980" s="141" t="s">
        <v>1041</v>
      </c>
      <c r="B980" s="142">
        <f>SUM(B981:B1002)</f>
        <v>8126</v>
      </c>
      <c r="C980" s="141"/>
    </row>
    <row r="981" spans="1:3" ht="15">
      <c r="A981" s="141" t="s">
        <v>298</v>
      </c>
      <c r="B981" s="142">
        <v>1071</v>
      </c>
      <c r="C981" s="141"/>
    </row>
    <row r="982" spans="1:3" ht="15">
      <c r="A982" s="141" t="s">
        <v>299</v>
      </c>
      <c r="B982" s="142">
        <v>566</v>
      </c>
      <c r="C982" s="141"/>
    </row>
    <row r="983" spans="1:3" ht="15">
      <c r="A983" s="141" t="s">
        <v>300</v>
      </c>
      <c r="B983" s="142"/>
      <c r="C983" s="141"/>
    </row>
    <row r="984" spans="1:3" ht="15">
      <c r="A984" s="141" t="s">
        <v>1042</v>
      </c>
      <c r="B984" s="142">
        <v>3723</v>
      </c>
      <c r="C984" s="141"/>
    </row>
    <row r="985" spans="1:3" ht="15">
      <c r="A985" s="141" t="s">
        <v>1043</v>
      </c>
      <c r="B985" s="142">
        <v>490</v>
      </c>
      <c r="C985" s="141"/>
    </row>
    <row r="986" spans="1:3" ht="15">
      <c r="A986" s="141" t="s">
        <v>1044</v>
      </c>
      <c r="B986" s="142"/>
      <c r="C986" s="141"/>
    </row>
    <row r="987" spans="1:3" ht="15">
      <c r="A987" s="141" t="s">
        <v>1045</v>
      </c>
      <c r="B987" s="142">
        <v>3</v>
      </c>
      <c r="C987" s="141"/>
    </row>
    <row r="988" spans="1:3" ht="15">
      <c r="A988" s="141" t="s">
        <v>1046</v>
      </c>
      <c r="B988" s="142"/>
      <c r="C988" s="141"/>
    </row>
    <row r="989" spans="1:3" ht="15">
      <c r="A989" s="141" t="s">
        <v>1047</v>
      </c>
      <c r="B989" s="142">
        <v>346</v>
      </c>
      <c r="C989" s="141"/>
    </row>
    <row r="990" spans="1:3" ht="15">
      <c r="A990" s="141" t="s">
        <v>1048</v>
      </c>
      <c r="B990" s="142"/>
      <c r="C990" s="141"/>
    </row>
    <row r="991" spans="1:3" ht="15">
      <c r="A991" s="141" t="s">
        <v>1049</v>
      </c>
      <c r="B991" s="142"/>
      <c r="C991" s="141"/>
    </row>
    <row r="992" spans="1:3" ht="15">
      <c r="A992" s="141" t="s">
        <v>1050</v>
      </c>
      <c r="B992" s="142"/>
      <c r="C992" s="141"/>
    </row>
    <row r="993" spans="1:3" ht="15">
      <c r="A993" s="141" t="s">
        <v>1051</v>
      </c>
      <c r="B993" s="142"/>
      <c r="C993" s="141"/>
    </row>
    <row r="994" spans="1:3" ht="15">
      <c r="A994" s="141" t="s">
        <v>1052</v>
      </c>
      <c r="B994" s="142"/>
      <c r="C994" s="141"/>
    </row>
    <row r="995" spans="1:3" ht="15">
      <c r="A995" s="141" t="s">
        <v>1053</v>
      </c>
      <c r="B995" s="142"/>
      <c r="C995" s="141"/>
    </row>
    <row r="996" spans="1:3" ht="15">
      <c r="A996" s="141" t="s">
        <v>1054</v>
      </c>
      <c r="B996" s="142"/>
      <c r="C996" s="141"/>
    </row>
    <row r="997" spans="1:3" ht="15">
      <c r="A997" s="141" t="s">
        <v>1055</v>
      </c>
      <c r="B997" s="142">
        <v>23</v>
      </c>
      <c r="C997" s="141"/>
    </row>
    <row r="998" spans="1:3" ht="15">
      <c r="A998" s="141" t="s">
        <v>1056</v>
      </c>
      <c r="B998" s="142"/>
      <c r="C998" s="141"/>
    </row>
    <row r="999" spans="1:3" ht="15">
      <c r="A999" s="141" t="s">
        <v>1057</v>
      </c>
      <c r="B999" s="142"/>
      <c r="C999" s="141"/>
    </row>
    <row r="1000" spans="1:3" ht="15">
      <c r="A1000" s="141" t="s">
        <v>1058</v>
      </c>
      <c r="B1000" s="142"/>
      <c r="C1000" s="141"/>
    </row>
    <row r="1001" spans="1:3" ht="15">
      <c r="A1001" s="141" t="s">
        <v>1059</v>
      </c>
      <c r="B1001" s="142"/>
      <c r="C1001" s="141"/>
    </row>
    <row r="1002" spans="1:3" ht="15">
      <c r="A1002" s="141" t="s">
        <v>1060</v>
      </c>
      <c r="B1002" s="142">
        <v>1904</v>
      </c>
      <c r="C1002" s="141"/>
    </row>
    <row r="1003" spans="1:3" ht="15">
      <c r="A1003" s="141" t="s">
        <v>1061</v>
      </c>
      <c r="B1003" s="142">
        <f>SUM(B1004:B1012)</f>
        <v>0</v>
      </c>
      <c r="C1003" s="141"/>
    </row>
    <row r="1004" spans="1:3" ht="15">
      <c r="A1004" s="141" t="s">
        <v>298</v>
      </c>
      <c r="B1004" s="142"/>
      <c r="C1004" s="141"/>
    </row>
    <row r="1005" spans="1:3" ht="15">
      <c r="A1005" s="141" t="s">
        <v>299</v>
      </c>
      <c r="B1005" s="142"/>
      <c r="C1005" s="141"/>
    </row>
    <row r="1006" spans="1:3" ht="15">
      <c r="A1006" s="141" t="s">
        <v>300</v>
      </c>
      <c r="B1006" s="142"/>
      <c r="C1006" s="141"/>
    </row>
    <row r="1007" spans="1:3" ht="15">
      <c r="A1007" s="141" t="s">
        <v>1062</v>
      </c>
      <c r="B1007" s="142"/>
      <c r="C1007" s="141"/>
    </row>
    <row r="1008" spans="1:3" ht="15">
      <c r="A1008" s="141" t="s">
        <v>1063</v>
      </c>
      <c r="B1008" s="142"/>
      <c r="C1008" s="141"/>
    </row>
    <row r="1009" spans="1:3" ht="15">
      <c r="A1009" s="141" t="s">
        <v>1064</v>
      </c>
      <c r="B1009" s="142"/>
      <c r="C1009" s="141"/>
    </row>
    <row r="1010" spans="1:3" ht="15">
      <c r="A1010" s="141" t="s">
        <v>1065</v>
      </c>
      <c r="B1010" s="142"/>
      <c r="C1010" s="141"/>
    </row>
    <row r="1011" spans="1:3" ht="15">
      <c r="A1011" s="141" t="s">
        <v>1066</v>
      </c>
      <c r="B1011" s="142"/>
      <c r="C1011" s="141"/>
    </row>
    <row r="1012" spans="1:3" ht="15">
      <c r="A1012" s="141" t="s">
        <v>1067</v>
      </c>
      <c r="B1012" s="142"/>
      <c r="C1012" s="141"/>
    </row>
    <row r="1013" spans="1:3" ht="15">
      <c r="A1013" s="141" t="s">
        <v>1068</v>
      </c>
      <c r="B1013" s="142">
        <f>SUM(B1014:B1022)</f>
        <v>0</v>
      </c>
      <c r="C1013" s="141"/>
    </row>
    <row r="1014" spans="1:3" ht="15">
      <c r="A1014" s="141" t="s">
        <v>298</v>
      </c>
      <c r="B1014" s="142"/>
      <c r="C1014" s="141"/>
    </row>
    <row r="1015" spans="1:3" ht="15">
      <c r="A1015" s="141" t="s">
        <v>299</v>
      </c>
      <c r="B1015" s="142"/>
      <c r="C1015" s="141"/>
    </row>
    <row r="1016" spans="1:3" ht="15">
      <c r="A1016" s="141" t="s">
        <v>300</v>
      </c>
      <c r="B1016" s="142"/>
      <c r="C1016" s="141"/>
    </row>
    <row r="1017" spans="1:3" ht="15">
      <c r="A1017" s="141" t="s">
        <v>1069</v>
      </c>
      <c r="B1017" s="142"/>
      <c r="C1017" s="141"/>
    </row>
    <row r="1018" spans="1:3" ht="15">
      <c r="A1018" s="141" t="s">
        <v>1070</v>
      </c>
      <c r="B1018" s="142"/>
      <c r="C1018" s="141"/>
    </row>
    <row r="1019" spans="1:3" ht="15">
      <c r="A1019" s="141" t="s">
        <v>1071</v>
      </c>
      <c r="B1019" s="142"/>
      <c r="C1019" s="141"/>
    </row>
    <row r="1020" spans="1:3" ht="15">
      <c r="A1020" s="141" t="s">
        <v>1072</v>
      </c>
      <c r="B1020" s="142"/>
      <c r="C1020" s="141"/>
    </row>
    <row r="1021" spans="1:3" ht="15">
      <c r="A1021" s="141" t="s">
        <v>1073</v>
      </c>
      <c r="B1021" s="142"/>
      <c r="C1021" s="141"/>
    </row>
    <row r="1022" spans="1:3" ht="15">
      <c r="A1022" s="141" t="s">
        <v>1074</v>
      </c>
      <c r="B1022" s="142"/>
      <c r="C1022" s="141"/>
    </row>
    <row r="1023" spans="1:3" ht="15">
      <c r="A1023" s="141" t="s">
        <v>1075</v>
      </c>
      <c r="B1023" s="142">
        <f>SUM(B1024:B1027)</f>
        <v>1504</v>
      </c>
      <c r="C1023" s="141"/>
    </row>
    <row r="1024" spans="1:3" ht="15">
      <c r="A1024" s="141" t="s">
        <v>1076</v>
      </c>
      <c r="B1024" s="142">
        <v>1074</v>
      </c>
      <c r="C1024" s="141"/>
    </row>
    <row r="1025" spans="1:3" ht="15">
      <c r="A1025" s="141" t="s">
        <v>1077</v>
      </c>
      <c r="B1025" s="142">
        <v>266</v>
      </c>
      <c r="C1025" s="141"/>
    </row>
    <row r="1026" spans="1:3" ht="15">
      <c r="A1026" s="141" t="s">
        <v>1078</v>
      </c>
      <c r="B1026" s="142">
        <v>149</v>
      </c>
      <c r="C1026" s="141"/>
    </row>
    <row r="1027" spans="1:3" ht="15">
      <c r="A1027" s="141" t="s">
        <v>1079</v>
      </c>
      <c r="B1027" s="142">
        <v>15</v>
      </c>
      <c r="C1027" s="141"/>
    </row>
    <row r="1028" spans="1:3" ht="15">
      <c r="A1028" s="141" t="s">
        <v>1080</v>
      </c>
      <c r="B1028" s="142">
        <f>SUM(B1029:B1034)</f>
        <v>0</v>
      </c>
      <c r="C1028" s="141"/>
    </row>
    <row r="1029" spans="1:3" ht="15">
      <c r="A1029" s="141" t="s">
        <v>298</v>
      </c>
      <c r="B1029" s="142"/>
      <c r="C1029" s="141"/>
    </row>
    <row r="1030" spans="1:3" ht="15">
      <c r="A1030" s="141" t="s">
        <v>299</v>
      </c>
      <c r="B1030" s="142"/>
      <c r="C1030" s="141"/>
    </row>
    <row r="1031" spans="1:3" ht="15">
      <c r="A1031" s="141" t="s">
        <v>300</v>
      </c>
      <c r="B1031" s="142"/>
      <c r="C1031" s="141"/>
    </row>
    <row r="1032" spans="1:3" ht="15">
      <c r="A1032" s="141" t="s">
        <v>1066</v>
      </c>
      <c r="B1032" s="142"/>
      <c r="C1032" s="141"/>
    </row>
    <row r="1033" spans="1:3" ht="15">
      <c r="A1033" s="141" t="s">
        <v>1081</v>
      </c>
      <c r="B1033" s="142"/>
      <c r="C1033" s="141"/>
    </row>
    <row r="1034" spans="1:3" ht="15">
      <c r="A1034" s="141" t="s">
        <v>1082</v>
      </c>
      <c r="B1034" s="142"/>
      <c r="C1034" s="141"/>
    </row>
    <row r="1035" spans="1:3" ht="15">
      <c r="A1035" s="141" t="s">
        <v>1083</v>
      </c>
      <c r="B1035" s="142">
        <f>SUM(B1036:B1039)</f>
        <v>700</v>
      </c>
      <c r="C1035" s="141"/>
    </row>
    <row r="1036" spans="1:3" ht="15">
      <c r="A1036" s="141" t="s">
        <v>1084</v>
      </c>
      <c r="B1036" s="142">
        <v>501</v>
      </c>
      <c r="C1036" s="141"/>
    </row>
    <row r="1037" spans="1:3" ht="15">
      <c r="A1037" s="141" t="s">
        <v>1085</v>
      </c>
      <c r="B1037" s="142">
        <v>199</v>
      </c>
      <c r="C1037" s="141"/>
    </row>
    <row r="1038" spans="1:3" ht="15">
      <c r="A1038" s="141" t="s">
        <v>1086</v>
      </c>
      <c r="B1038" s="142"/>
      <c r="C1038" s="141"/>
    </row>
    <row r="1039" spans="1:3" ht="15">
      <c r="A1039" s="141" t="s">
        <v>1087</v>
      </c>
      <c r="B1039" s="142"/>
      <c r="C1039" s="141"/>
    </row>
    <row r="1040" spans="1:3" ht="15">
      <c r="A1040" s="141" t="s">
        <v>1088</v>
      </c>
      <c r="B1040" s="142">
        <f>SUM(B1041:B1042)</f>
        <v>107</v>
      </c>
      <c r="C1040" s="141"/>
    </row>
    <row r="1041" spans="1:3" ht="15">
      <c r="A1041" s="141" t="s">
        <v>1089</v>
      </c>
      <c r="B1041" s="142">
        <v>107</v>
      </c>
      <c r="C1041" s="141"/>
    </row>
    <row r="1042" spans="1:3" ht="15">
      <c r="A1042" s="141" t="s">
        <v>1090</v>
      </c>
      <c r="B1042" s="142"/>
      <c r="C1042" s="141"/>
    </row>
    <row r="1043" spans="1:3" ht="15">
      <c r="A1043" s="141" t="s">
        <v>1091</v>
      </c>
      <c r="B1043" s="142">
        <f>SUM(B1044,B1054,B1070,B1075,B1089,B1096,B1103)</f>
        <v>17500</v>
      </c>
      <c r="C1043" s="141"/>
    </row>
    <row r="1044" spans="1:3" ht="15">
      <c r="A1044" s="141" t="s">
        <v>1092</v>
      </c>
      <c r="B1044" s="142">
        <f>SUM(B1045:B1053)</f>
        <v>236</v>
      </c>
      <c r="C1044" s="141"/>
    </row>
    <row r="1045" spans="1:3" ht="15">
      <c r="A1045" s="141" t="s">
        <v>298</v>
      </c>
      <c r="B1045" s="142"/>
      <c r="C1045" s="141"/>
    </row>
    <row r="1046" spans="1:3" ht="15">
      <c r="A1046" s="141" t="s">
        <v>299</v>
      </c>
      <c r="B1046" s="142">
        <v>21</v>
      </c>
      <c r="C1046" s="141"/>
    </row>
    <row r="1047" spans="1:3" ht="15">
      <c r="A1047" s="141" t="s">
        <v>300</v>
      </c>
      <c r="B1047" s="142"/>
      <c r="C1047" s="141"/>
    </row>
    <row r="1048" spans="1:3" ht="15">
      <c r="A1048" s="141" t="s">
        <v>1093</v>
      </c>
      <c r="B1048" s="142"/>
      <c r="C1048" s="141"/>
    </row>
    <row r="1049" spans="1:3" ht="15">
      <c r="A1049" s="141" t="s">
        <v>1094</v>
      </c>
      <c r="B1049" s="142"/>
      <c r="C1049" s="141"/>
    </row>
    <row r="1050" spans="1:3" ht="15">
      <c r="A1050" s="141" t="s">
        <v>1095</v>
      </c>
      <c r="B1050" s="142"/>
      <c r="C1050" s="141"/>
    </row>
    <row r="1051" spans="1:3" ht="15">
      <c r="A1051" s="141" t="s">
        <v>1096</v>
      </c>
      <c r="B1051" s="142"/>
      <c r="C1051" s="141"/>
    </row>
    <row r="1052" spans="1:3" ht="15">
      <c r="A1052" s="141" t="s">
        <v>1097</v>
      </c>
      <c r="B1052" s="142"/>
      <c r="C1052" s="141"/>
    </row>
    <row r="1053" spans="1:3" ht="15">
      <c r="A1053" s="141" t="s">
        <v>1098</v>
      </c>
      <c r="B1053" s="142">
        <v>215</v>
      </c>
      <c r="C1053" s="141"/>
    </row>
    <row r="1054" spans="1:3" ht="15">
      <c r="A1054" s="141" t="s">
        <v>1099</v>
      </c>
      <c r="B1054" s="142">
        <f>SUM(B1055:B1069)</f>
        <v>7</v>
      </c>
      <c r="C1054" s="141"/>
    </row>
    <row r="1055" spans="1:3" ht="15">
      <c r="A1055" s="141" t="s">
        <v>298</v>
      </c>
      <c r="B1055" s="142"/>
      <c r="C1055" s="141"/>
    </row>
    <row r="1056" spans="1:3" ht="15">
      <c r="A1056" s="141" t="s">
        <v>299</v>
      </c>
      <c r="B1056" s="142">
        <v>7</v>
      </c>
      <c r="C1056" s="141"/>
    </row>
    <row r="1057" spans="1:3" ht="15">
      <c r="A1057" s="141" t="s">
        <v>300</v>
      </c>
      <c r="B1057" s="142"/>
      <c r="C1057" s="141"/>
    </row>
    <row r="1058" spans="1:3" ht="15">
      <c r="A1058" s="141" t="s">
        <v>1100</v>
      </c>
      <c r="B1058" s="142"/>
      <c r="C1058" s="141"/>
    </row>
    <row r="1059" spans="1:3" ht="15">
      <c r="A1059" s="141" t="s">
        <v>1101</v>
      </c>
      <c r="B1059" s="142"/>
      <c r="C1059" s="141"/>
    </row>
    <row r="1060" spans="1:3" ht="15">
      <c r="A1060" s="141" t="s">
        <v>1102</v>
      </c>
      <c r="B1060" s="142"/>
      <c r="C1060" s="141"/>
    </row>
    <row r="1061" spans="1:3" ht="15">
      <c r="A1061" s="141" t="s">
        <v>1103</v>
      </c>
      <c r="B1061" s="142"/>
      <c r="C1061" s="141"/>
    </row>
    <row r="1062" spans="1:3" ht="15">
      <c r="A1062" s="141" t="s">
        <v>1104</v>
      </c>
      <c r="B1062" s="142"/>
      <c r="C1062" s="141"/>
    </row>
    <row r="1063" spans="1:3" ht="15">
      <c r="A1063" s="141" t="s">
        <v>1105</v>
      </c>
      <c r="B1063" s="142"/>
      <c r="C1063" s="141"/>
    </row>
    <row r="1064" spans="1:3" ht="15">
      <c r="A1064" s="141" t="s">
        <v>1106</v>
      </c>
      <c r="B1064" s="142"/>
      <c r="C1064" s="141"/>
    </row>
    <row r="1065" spans="1:3" ht="15">
      <c r="A1065" s="141" t="s">
        <v>1107</v>
      </c>
      <c r="B1065" s="142"/>
      <c r="C1065" s="141"/>
    </row>
    <row r="1066" spans="1:3" ht="15">
      <c r="A1066" s="141" t="s">
        <v>1108</v>
      </c>
      <c r="B1066" s="142"/>
      <c r="C1066" s="141"/>
    </row>
    <row r="1067" spans="1:3" ht="15">
      <c r="A1067" s="141" t="s">
        <v>1109</v>
      </c>
      <c r="B1067" s="142"/>
      <c r="C1067" s="141"/>
    </row>
    <row r="1068" spans="1:3" ht="15">
      <c r="A1068" s="141" t="s">
        <v>1110</v>
      </c>
      <c r="B1068" s="142"/>
      <c r="C1068" s="141"/>
    </row>
    <row r="1069" spans="1:3" ht="15">
      <c r="A1069" s="141" t="s">
        <v>1111</v>
      </c>
      <c r="B1069" s="142"/>
      <c r="C1069" s="141"/>
    </row>
    <row r="1070" spans="1:3" ht="15">
      <c r="A1070" s="141" t="s">
        <v>1112</v>
      </c>
      <c r="B1070" s="142">
        <f>SUM(B1071:B1074)</f>
        <v>0</v>
      </c>
      <c r="C1070" s="141"/>
    </row>
    <row r="1071" spans="1:3" ht="15">
      <c r="A1071" s="141" t="s">
        <v>298</v>
      </c>
      <c r="B1071" s="142"/>
      <c r="C1071" s="141"/>
    </row>
    <row r="1072" spans="1:3" ht="15">
      <c r="A1072" s="141" t="s">
        <v>299</v>
      </c>
      <c r="B1072" s="142"/>
      <c r="C1072" s="141"/>
    </row>
    <row r="1073" spans="1:3" ht="15">
      <c r="A1073" s="141" t="s">
        <v>300</v>
      </c>
      <c r="B1073" s="142"/>
      <c r="C1073" s="141"/>
    </row>
    <row r="1074" spans="1:3" ht="15">
      <c r="A1074" s="141" t="s">
        <v>1113</v>
      </c>
      <c r="B1074" s="142"/>
      <c r="C1074" s="141"/>
    </row>
    <row r="1075" spans="1:3" ht="15">
      <c r="A1075" s="141" t="s">
        <v>1114</v>
      </c>
      <c r="B1075" s="142">
        <f>SUM(B1076:B1088)</f>
        <v>341</v>
      </c>
      <c r="C1075" s="141"/>
    </row>
    <row r="1076" spans="1:3" ht="15">
      <c r="A1076" s="141" t="s">
        <v>298</v>
      </c>
      <c r="B1076" s="142">
        <v>27</v>
      </c>
      <c r="C1076" s="141"/>
    </row>
    <row r="1077" spans="1:3" ht="15">
      <c r="A1077" s="141" t="s">
        <v>299</v>
      </c>
      <c r="B1077" s="142">
        <v>232</v>
      </c>
      <c r="C1077" s="141"/>
    </row>
    <row r="1078" spans="1:3" ht="15">
      <c r="A1078" s="141" t="s">
        <v>300</v>
      </c>
      <c r="B1078" s="142"/>
      <c r="C1078" s="141"/>
    </row>
    <row r="1079" spans="1:3" ht="15">
      <c r="A1079" s="141" t="s">
        <v>1115</v>
      </c>
      <c r="B1079" s="142"/>
      <c r="C1079" s="141"/>
    </row>
    <row r="1080" spans="1:3" ht="15">
      <c r="A1080" s="141" t="s">
        <v>1116</v>
      </c>
      <c r="B1080" s="142"/>
      <c r="C1080" s="141"/>
    </row>
    <row r="1081" spans="1:3" ht="15">
      <c r="A1081" s="141" t="s">
        <v>1117</v>
      </c>
      <c r="B1081" s="142"/>
      <c r="C1081" s="141"/>
    </row>
    <row r="1082" spans="1:3" ht="15">
      <c r="A1082" s="141" t="s">
        <v>1118</v>
      </c>
      <c r="B1082" s="142"/>
      <c r="C1082" s="141"/>
    </row>
    <row r="1083" spans="1:3" ht="15">
      <c r="A1083" s="141" t="s">
        <v>1119</v>
      </c>
      <c r="B1083" s="142"/>
      <c r="C1083" s="141"/>
    </row>
    <row r="1084" spans="1:3" ht="15">
      <c r="A1084" s="141" t="s">
        <v>1120</v>
      </c>
      <c r="B1084" s="142"/>
      <c r="C1084" s="141"/>
    </row>
    <row r="1085" spans="1:3" ht="15">
      <c r="A1085" s="141" t="s">
        <v>1121</v>
      </c>
      <c r="B1085" s="142"/>
      <c r="C1085" s="141"/>
    </row>
    <row r="1086" spans="1:3" ht="15">
      <c r="A1086" s="141" t="s">
        <v>1066</v>
      </c>
      <c r="B1086" s="142"/>
      <c r="C1086" s="141"/>
    </row>
    <row r="1087" spans="1:3" ht="15">
      <c r="A1087" s="141" t="s">
        <v>1122</v>
      </c>
      <c r="B1087" s="142"/>
      <c r="C1087" s="141"/>
    </row>
    <row r="1088" spans="1:3" ht="15">
      <c r="A1088" s="141" t="s">
        <v>1123</v>
      </c>
      <c r="B1088" s="142">
        <v>82</v>
      </c>
      <c r="C1088" s="141"/>
    </row>
    <row r="1089" spans="1:3" ht="15">
      <c r="A1089" s="141" t="s">
        <v>1124</v>
      </c>
      <c r="B1089" s="142">
        <f>SUM(B1090:B1095)</f>
        <v>12</v>
      </c>
      <c r="C1089" s="141"/>
    </row>
    <row r="1090" spans="1:3" ht="15">
      <c r="A1090" s="141" t="s">
        <v>298</v>
      </c>
      <c r="B1090" s="142"/>
      <c r="C1090" s="141"/>
    </row>
    <row r="1091" spans="1:3" ht="15">
      <c r="A1091" s="141" t="s">
        <v>299</v>
      </c>
      <c r="B1091" s="142">
        <v>12</v>
      </c>
      <c r="C1091" s="141"/>
    </row>
    <row r="1092" spans="1:3" ht="15">
      <c r="A1092" s="141" t="s">
        <v>300</v>
      </c>
      <c r="B1092" s="142"/>
      <c r="C1092" s="141"/>
    </row>
    <row r="1093" spans="1:3" ht="15">
      <c r="A1093" s="141" t="s">
        <v>1125</v>
      </c>
      <c r="B1093" s="142"/>
      <c r="C1093" s="141"/>
    </row>
    <row r="1094" spans="1:3" ht="15">
      <c r="A1094" s="141" t="s">
        <v>1126</v>
      </c>
      <c r="B1094" s="142"/>
      <c r="C1094" s="141"/>
    </row>
    <row r="1095" spans="1:3" ht="15">
      <c r="A1095" s="141" t="s">
        <v>1127</v>
      </c>
      <c r="B1095" s="142"/>
      <c r="C1095" s="141"/>
    </row>
    <row r="1096" spans="1:3" ht="15">
      <c r="A1096" s="141" t="s">
        <v>1128</v>
      </c>
      <c r="B1096" s="142">
        <f>SUM(B1097:B1102)</f>
        <v>14233</v>
      </c>
      <c r="C1096" s="141"/>
    </row>
    <row r="1097" spans="1:3" ht="15">
      <c r="A1097" s="141" t="s">
        <v>298</v>
      </c>
      <c r="B1097" s="142"/>
      <c r="C1097" s="141"/>
    </row>
    <row r="1098" spans="1:3" ht="15">
      <c r="A1098" s="141" t="s">
        <v>299</v>
      </c>
      <c r="B1098" s="142"/>
      <c r="C1098" s="141"/>
    </row>
    <row r="1099" spans="1:3" ht="15">
      <c r="A1099" s="141" t="s">
        <v>300</v>
      </c>
      <c r="B1099" s="142"/>
      <c r="C1099" s="141"/>
    </row>
    <row r="1100" spans="1:3" ht="15">
      <c r="A1100" s="141" t="s">
        <v>1129</v>
      </c>
      <c r="B1100" s="142"/>
      <c r="C1100" s="141"/>
    </row>
    <row r="1101" spans="1:3" ht="15">
      <c r="A1101" s="141" t="s">
        <v>1130</v>
      </c>
      <c r="B1101" s="142">
        <v>6546</v>
      </c>
      <c r="C1101" s="141"/>
    </row>
    <row r="1102" spans="1:3" ht="15">
      <c r="A1102" s="141" t="s">
        <v>1131</v>
      </c>
      <c r="B1102" s="142">
        <v>7687</v>
      </c>
      <c r="C1102" s="141"/>
    </row>
    <row r="1103" spans="1:3" ht="15">
      <c r="A1103" s="141" t="s">
        <v>1132</v>
      </c>
      <c r="B1103" s="142">
        <f>SUM(B1104:B1108)</f>
        <v>2671</v>
      </c>
      <c r="C1103" s="141"/>
    </row>
    <row r="1104" spans="1:3" ht="15">
      <c r="A1104" s="141" t="s">
        <v>1133</v>
      </c>
      <c r="B1104" s="142"/>
      <c r="C1104" s="141"/>
    </row>
    <row r="1105" spans="1:3" ht="15">
      <c r="A1105" s="141" t="s">
        <v>1134</v>
      </c>
      <c r="B1105" s="142"/>
      <c r="C1105" s="141"/>
    </row>
    <row r="1106" spans="1:3" ht="15">
      <c r="A1106" s="141" t="s">
        <v>1135</v>
      </c>
      <c r="B1106" s="142"/>
      <c r="C1106" s="141"/>
    </row>
    <row r="1107" spans="1:3" ht="15">
      <c r="A1107" s="141" t="s">
        <v>1136</v>
      </c>
      <c r="B1107" s="142"/>
      <c r="C1107" s="141"/>
    </row>
    <row r="1108" spans="1:3" ht="15">
      <c r="A1108" s="141" t="s">
        <v>1137</v>
      </c>
      <c r="B1108" s="142">
        <v>2671</v>
      </c>
      <c r="C1108" s="141"/>
    </row>
    <row r="1109" spans="1:3" ht="15">
      <c r="A1109" s="141" t="s">
        <v>1138</v>
      </c>
      <c r="B1109" s="142">
        <f>SUM(B1110,B1120,B1126)</f>
        <v>4628</v>
      </c>
      <c r="C1109" s="141"/>
    </row>
    <row r="1110" spans="1:3" ht="15">
      <c r="A1110" s="141" t="s">
        <v>1139</v>
      </c>
      <c r="B1110" s="142">
        <f>SUM(B1111:B1119)</f>
        <v>3949</v>
      </c>
      <c r="C1110" s="141"/>
    </row>
    <row r="1111" spans="1:3" ht="15">
      <c r="A1111" s="141" t="s">
        <v>298</v>
      </c>
      <c r="B1111" s="142">
        <v>961</v>
      </c>
      <c r="C1111" s="141"/>
    </row>
    <row r="1112" spans="1:3" ht="15">
      <c r="A1112" s="141" t="s">
        <v>299</v>
      </c>
      <c r="B1112" s="142">
        <v>1523</v>
      </c>
      <c r="C1112" s="141"/>
    </row>
    <row r="1113" spans="1:3" ht="15">
      <c r="A1113" s="141" t="s">
        <v>300</v>
      </c>
      <c r="B1113" s="142"/>
      <c r="C1113" s="141"/>
    </row>
    <row r="1114" spans="1:3" ht="15">
      <c r="A1114" s="141" t="s">
        <v>1140</v>
      </c>
      <c r="B1114" s="142"/>
      <c r="C1114" s="141"/>
    </row>
    <row r="1115" spans="1:3" ht="15">
      <c r="A1115" s="141" t="s">
        <v>1141</v>
      </c>
      <c r="B1115" s="142"/>
      <c r="C1115" s="141"/>
    </row>
    <row r="1116" spans="1:3" ht="15">
      <c r="A1116" s="141" t="s">
        <v>1142</v>
      </c>
      <c r="B1116" s="142"/>
      <c r="C1116" s="141"/>
    </row>
    <row r="1117" spans="1:3" ht="15">
      <c r="A1117" s="141" t="s">
        <v>1143</v>
      </c>
      <c r="B1117" s="142"/>
      <c r="C1117" s="141"/>
    </row>
    <row r="1118" spans="1:3" ht="15">
      <c r="A1118" s="141" t="s">
        <v>307</v>
      </c>
      <c r="B1118" s="142"/>
      <c r="C1118" s="141"/>
    </row>
    <row r="1119" spans="1:3" ht="15">
      <c r="A1119" s="141" t="s">
        <v>1144</v>
      </c>
      <c r="B1119" s="142">
        <v>1465</v>
      </c>
      <c r="C1119" s="141"/>
    </row>
    <row r="1120" spans="1:3" ht="15">
      <c r="A1120" s="141" t="s">
        <v>1145</v>
      </c>
      <c r="B1120" s="142">
        <f>SUM(B1121:B1125)</f>
        <v>676</v>
      </c>
      <c r="C1120" s="141"/>
    </row>
    <row r="1121" spans="1:3" ht="15">
      <c r="A1121" s="141" t="s">
        <v>298</v>
      </c>
      <c r="B1121" s="142"/>
      <c r="C1121" s="141"/>
    </row>
    <row r="1122" spans="1:3" ht="15">
      <c r="A1122" s="141" t="s">
        <v>299</v>
      </c>
      <c r="B1122" s="142">
        <v>1</v>
      </c>
      <c r="C1122" s="141"/>
    </row>
    <row r="1123" spans="1:3" ht="15">
      <c r="A1123" s="141" t="s">
        <v>300</v>
      </c>
      <c r="B1123" s="142"/>
      <c r="C1123" s="141"/>
    </row>
    <row r="1124" spans="1:3" ht="15">
      <c r="A1124" s="141" t="s">
        <v>1146</v>
      </c>
      <c r="B1124" s="142"/>
      <c r="C1124" s="141"/>
    </row>
    <row r="1125" spans="1:3" ht="15">
      <c r="A1125" s="141" t="s">
        <v>1147</v>
      </c>
      <c r="B1125" s="142">
        <v>675</v>
      </c>
      <c r="C1125" s="141"/>
    </row>
    <row r="1126" spans="1:3" ht="15">
      <c r="A1126" s="141" t="s">
        <v>1148</v>
      </c>
      <c r="B1126" s="142">
        <f>SUM(B1127:B1128)</f>
        <v>3</v>
      </c>
      <c r="C1126" s="141"/>
    </row>
    <row r="1127" spans="1:3" ht="15">
      <c r="A1127" s="141" t="s">
        <v>1149</v>
      </c>
      <c r="B1127" s="142"/>
      <c r="C1127" s="141"/>
    </row>
    <row r="1128" spans="1:3" ht="15">
      <c r="A1128" s="141" t="s">
        <v>1150</v>
      </c>
      <c r="B1128" s="142">
        <v>3</v>
      </c>
      <c r="C1128" s="141"/>
    </row>
    <row r="1129" spans="1:3" ht="15">
      <c r="A1129" s="141" t="s">
        <v>1151</v>
      </c>
      <c r="B1129" s="142">
        <f>SUM(B1130,B1137,B1147,B1153,B1156)</f>
        <v>0</v>
      </c>
      <c r="C1129" s="141"/>
    </row>
    <row r="1130" spans="1:3" ht="15">
      <c r="A1130" s="141" t="s">
        <v>1152</v>
      </c>
      <c r="B1130" s="142">
        <f>SUM(B1131:B1136)</f>
        <v>0</v>
      </c>
      <c r="C1130" s="141"/>
    </row>
    <row r="1131" spans="1:3" ht="15">
      <c r="A1131" s="141" t="s">
        <v>298</v>
      </c>
      <c r="B1131" s="142"/>
      <c r="C1131" s="141"/>
    </row>
    <row r="1132" spans="1:3" ht="15">
      <c r="A1132" s="141" t="s">
        <v>299</v>
      </c>
      <c r="B1132" s="142"/>
      <c r="C1132" s="141"/>
    </row>
    <row r="1133" spans="1:3" ht="15">
      <c r="A1133" s="141" t="s">
        <v>300</v>
      </c>
      <c r="B1133" s="142"/>
      <c r="C1133" s="141"/>
    </row>
    <row r="1134" spans="1:3" ht="15">
      <c r="A1134" s="141" t="s">
        <v>1153</v>
      </c>
      <c r="B1134" s="142"/>
      <c r="C1134" s="141"/>
    </row>
    <row r="1135" spans="1:3" ht="15">
      <c r="A1135" s="141" t="s">
        <v>307</v>
      </c>
      <c r="B1135" s="142"/>
      <c r="C1135" s="141"/>
    </row>
    <row r="1136" spans="1:3" ht="15">
      <c r="A1136" s="141" t="s">
        <v>1154</v>
      </c>
      <c r="B1136" s="142"/>
      <c r="C1136" s="141"/>
    </row>
    <row r="1137" spans="1:3" ht="15">
      <c r="A1137" s="141" t="s">
        <v>1155</v>
      </c>
      <c r="B1137" s="142">
        <f>SUM(B1138:B1146)</f>
        <v>0</v>
      </c>
      <c r="C1137" s="141"/>
    </row>
    <row r="1138" spans="1:3" ht="15">
      <c r="A1138" s="141" t="s">
        <v>1156</v>
      </c>
      <c r="B1138" s="142"/>
      <c r="C1138" s="141"/>
    </row>
    <row r="1139" spans="1:3" ht="15">
      <c r="A1139" s="141" t="s">
        <v>1157</v>
      </c>
      <c r="B1139" s="142"/>
      <c r="C1139" s="141"/>
    </row>
    <row r="1140" spans="1:3" ht="15">
      <c r="A1140" s="141" t="s">
        <v>1158</v>
      </c>
      <c r="B1140" s="142"/>
      <c r="C1140" s="141"/>
    </row>
    <row r="1141" spans="1:3" ht="15">
      <c r="A1141" s="141" t="s">
        <v>1159</v>
      </c>
      <c r="B1141" s="142"/>
      <c r="C1141" s="141"/>
    </row>
    <row r="1142" spans="1:3" ht="15">
      <c r="A1142" s="141" t="s">
        <v>1160</v>
      </c>
      <c r="B1142" s="142"/>
      <c r="C1142" s="141"/>
    </row>
    <row r="1143" spans="1:3" ht="15">
      <c r="A1143" s="141" t="s">
        <v>1161</v>
      </c>
      <c r="B1143" s="142"/>
      <c r="C1143" s="141"/>
    </row>
    <row r="1144" spans="1:3" ht="15">
      <c r="A1144" s="141" t="s">
        <v>1162</v>
      </c>
      <c r="B1144" s="142"/>
      <c r="C1144" s="141"/>
    </row>
    <row r="1145" spans="1:3" ht="15">
      <c r="A1145" s="141" t="s">
        <v>1163</v>
      </c>
      <c r="B1145" s="142"/>
      <c r="C1145" s="141"/>
    </row>
    <row r="1146" spans="1:3" ht="15">
      <c r="A1146" s="141" t="s">
        <v>1164</v>
      </c>
      <c r="B1146" s="142"/>
      <c r="C1146" s="141"/>
    </row>
    <row r="1147" spans="1:3" ht="15">
      <c r="A1147" s="141" t="s">
        <v>1165</v>
      </c>
      <c r="B1147" s="142">
        <f>SUM(B1148:B1152)</f>
        <v>0</v>
      </c>
      <c r="C1147" s="141"/>
    </row>
    <row r="1148" spans="1:3" ht="15">
      <c r="A1148" s="141" t="s">
        <v>1166</v>
      </c>
      <c r="B1148" s="142"/>
      <c r="C1148" s="141"/>
    </row>
    <row r="1149" spans="1:3" ht="15">
      <c r="A1149" s="141" t="s">
        <v>1167</v>
      </c>
      <c r="B1149" s="142"/>
      <c r="C1149" s="141"/>
    </row>
    <row r="1150" spans="1:3" ht="15">
      <c r="A1150" s="141" t="s">
        <v>1168</v>
      </c>
      <c r="B1150" s="142"/>
      <c r="C1150" s="141"/>
    </row>
    <row r="1151" spans="1:3" ht="15">
      <c r="A1151" s="141" t="s">
        <v>1169</v>
      </c>
      <c r="B1151" s="142"/>
      <c r="C1151" s="141"/>
    </row>
    <row r="1152" spans="1:3" ht="15">
      <c r="A1152" s="141" t="s">
        <v>1170</v>
      </c>
      <c r="B1152" s="142"/>
      <c r="C1152" s="141"/>
    </row>
    <row r="1153" spans="1:3" ht="15">
      <c r="A1153" s="141" t="s">
        <v>1171</v>
      </c>
      <c r="B1153" s="142">
        <f>SUM(B1154:B1155)</f>
        <v>0</v>
      </c>
      <c r="C1153" s="141"/>
    </row>
    <row r="1154" spans="1:3" ht="15">
      <c r="A1154" s="141" t="s">
        <v>1172</v>
      </c>
      <c r="B1154" s="142"/>
      <c r="C1154" s="141"/>
    </row>
    <row r="1155" spans="1:3" ht="15">
      <c r="A1155" s="141" t="s">
        <v>1173</v>
      </c>
      <c r="B1155" s="142"/>
      <c r="C1155" s="141"/>
    </row>
    <row r="1156" spans="1:3" ht="15">
      <c r="A1156" s="141" t="s">
        <v>1174</v>
      </c>
      <c r="B1156" s="142">
        <f>SUM(B1157)</f>
        <v>0</v>
      </c>
      <c r="C1156" s="141"/>
    </row>
    <row r="1157" spans="1:3" ht="15">
      <c r="A1157" s="141" t="s">
        <v>1175</v>
      </c>
      <c r="B1157" s="142"/>
      <c r="C1157" s="141"/>
    </row>
    <row r="1158" spans="1:3" ht="15">
      <c r="A1158" s="141" t="s">
        <v>1176</v>
      </c>
      <c r="B1158" s="142">
        <f>SUM(B1159:B1167)</f>
        <v>0</v>
      </c>
      <c r="C1158" s="141"/>
    </row>
    <row r="1159" spans="1:3" ht="15">
      <c r="A1159" s="141" t="s">
        <v>1177</v>
      </c>
      <c r="B1159" s="142">
        <v>0</v>
      </c>
      <c r="C1159" s="141"/>
    </row>
    <row r="1160" spans="1:3" ht="15">
      <c r="A1160" s="141" t="s">
        <v>1178</v>
      </c>
      <c r="B1160" s="142"/>
      <c r="C1160" s="141"/>
    </row>
    <row r="1161" spans="1:3" ht="15">
      <c r="A1161" s="141" t="s">
        <v>1179</v>
      </c>
      <c r="B1161" s="142">
        <v>0</v>
      </c>
      <c r="C1161" s="141"/>
    </row>
    <row r="1162" spans="1:3" ht="15">
      <c r="A1162" s="141" t="s">
        <v>1180</v>
      </c>
      <c r="B1162" s="142">
        <v>0</v>
      </c>
      <c r="C1162" s="141"/>
    </row>
    <row r="1163" spans="1:3" ht="15">
      <c r="A1163" s="141" t="s">
        <v>1181</v>
      </c>
      <c r="B1163" s="142">
        <v>0</v>
      </c>
      <c r="C1163" s="141"/>
    </row>
    <row r="1164" spans="1:3" ht="15">
      <c r="A1164" s="141" t="s">
        <v>934</v>
      </c>
      <c r="B1164" s="142"/>
      <c r="C1164" s="141"/>
    </row>
    <row r="1165" spans="1:3" ht="15">
      <c r="A1165" s="141" t="s">
        <v>1182</v>
      </c>
      <c r="B1165" s="142">
        <v>0</v>
      </c>
      <c r="C1165" s="141"/>
    </row>
    <row r="1166" spans="1:3" ht="15">
      <c r="A1166" s="141" t="s">
        <v>1183</v>
      </c>
      <c r="B1166" s="142">
        <v>0</v>
      </c>
      <c r="C1166" s="141"/>
    </row>
    <row r="1167" spans="1:3" ht="15">
      <c r="A1167" s="141" t="s">
        <v>1184</v>
      </c>
      <c r="B1167" s="142"/>
      <c r="C1167" s="141"/>
    </row>
    <row r="1168" spans="1:3" ht="15">
      <c r="A1168" s="141" t="s">
        <v>1185</v>
      </c>
      <c r="B1168" s="142">
        <f>SUM(B1169,B1188,B1207,B1216,B1231)</f>
        <v>7379</v>
      </c>
      <c r="C1168" s="141"/>
    </row>
    <row r="1169" spans="1:3" ht="15">
      <c r="A1169" s="141" t="s">
        <v>1186</v>
      </c>
      <c r="B1169" s="142">
        <f>SUM(B1170:B1187)</f>
        <v>7274</v>
      </c>
      <c r="C1169" s="141"/>
    </row>
    <row r="1170" spans="1:3" ht="15">
      <c r="A1170" s="141" t="s">
        <v>298</v>
      </c>
      <c r="B1170" s="142">
        <v>561</v>
      </c>
      <c r="C1170" s="141"/>
    </row>
    <row r="1171" spans="1:3" ht="15">
      <c r="A1171" s="141" t="s">
        <v>299</v>
      </c>
      <c r="B1171" s="142">
        <v>930</v>
      </c>
      <c r="C1171" s="141"/>
    </row>
    <row r="1172" spans="1:3" ht="15">
      <c r="A1172" s="141" t="s">
        <v>300</v>
      </c>
      <c r="B1172" s="142"/>
      <c r="C1172" s="141"/>
    </row>
    <row r="1173" spans="1:3" ht="15">
      <c r="A1173" s="141" t="s">
        <v>1187</v>
      </c>
      <c r="B1173" s="142">
        <v>2</v>
      </c>
      <c r="C1173" s="141"/>
    </row>
    <row r="1174" spans="1:3" ht="15">
      <c r="A1174" s="141" t="s">
        <v>1188</v>
      </c>
      <c r="B1174" s="142">
        <v>4</v>
      </c>
      <c r="C1174" s="141"/>
    </row>
    <row r="1175" spans="1:3" ht="15">
      <c r="A1175" s="141" t="s">
        <v>1189</v>
      </c>
      <c r="B1175" s="142">
        <v>382</v>
      </c>
      <c r="C1175" s="141"/>
    </row>
    <row r="1176" spans="1:3" ht="15">
      <c r="A1176" s="141" t="s">
        <v>1190</v>
      </c>
      <c r="B1176" s="142"/>
      <c r="C1176" s="141"/>
    </row>
    <row r="1177" spans="1:3" ht="15">
      <c r="A1177" s="141" t="s">
        <v>1191</v>
      </c>
      <c r="B1177" s="142"/>
      <c r="C1177" s="141"/>
    </row>
    <row r="1178" spans="1:3" ht="15">
      <c r="A1178" s="141" t="s">
        <v>1192</v>
      </c>
      <c r="B1178" s="142"/>
      <c r="C1178" s="141"/>
    </row>
    <row r="1179" spans="1:3" ht="15">
      <c r="A1179" s="141" t="s">
        <v>1193</v>
      </c>
      <c r="B1179" s="142">
        <v>1008</v>
      </c>
      <c r="C1179" s="141"/>
    </row>
    <row r="1180" spans="1:3" ht="15">
      <c r="A1180" s="141" t="s">
        <v>1194</v>
      </c>
      <c r="B1180" s="142">
        <v>3772</v>
      </c>
      <c r="C1180" s="141"/>
    </row>
    <row r="1181" spans="1:3" ht="15">
      <c r="A1181" s="141" t="s">
        <v>1195</v>
      </c>
      <c r="B1181" s="142"/>
      <c r="C1181" s="141"/>
    </row>
    <row r="1182" spans="1:3" ht="15">
      <c r="A1182" s="141" t="s">
        <v>1196</v>
      </c>
      <c r="B1182" s="142">
        <v>605</v>
      </c>
      <c r="C1182" s="141"/>
    </row>
    <row r="1183" spans="1:3" ht="15">
      <c r="A1183" s="141" t="s">
        <v>1197</v>
      </c>
      <c r="B1183" s="142"/>
      <c r="C1183" s="141"/>
    </row>
    <row r="1184" spans="1:3" ht="15">
      <c r="A1184" s="141" t="s">
        <v>1198</v>
      </c>
      <c r="B1184" s="142"/>
      <c r="C1184" s="141"/>
    </row>
    <row r="1185" spans="1:3" ht="15">
      <c r="A1185" s="141" t="s">
        <v>1199</v>
      </c>
      <c r="B1185" s="142"/>
      <c r="C1185" s="141"/>
    </row>
    <row r="1186" spans="1:3" ht="15">
      <c r="A1186" s="141" t="s">
        <v>307</v>
      </c>
      <c r="B1186" s="142"/>
      <c r="C1186" s="141"/>
    </row>
    <row r="1187" spans="1:3" ht="15">
      <c r="A1187" s="141" t="s">
        <v>1200</v>
      </c>
      <c r="B1187" s="142">
        <v>10</v>
      </c>
      <c r="C1187" s="141"/>
    </row>
    <row r="1188" spans="1:3" ht="15">
      <c r="A1188" s="141" t="s">
        <v>1201</v>
      </c>
      <c r="B1188" s="142">
        <v>0</v>
      </c>
      <c r="C1188" s="141"/>
    </row>
    <row r="1189" spans="1:3" ht="15">
      <c r="A1189" s="141" t="s">
        <v>298</v>
      </c>
      <c r="B1189" s="142"/>
      <c r="C1189" s="141"/>
    </row>
    <row r="1190" spans="1:3" ht="15">
      <c r="A1190" s="141" t="s">
        <v>299</v>
      </c>
      <c r="B1190" s="142"/>
      <c r="C1190" s="141"/>
    </row>
    <row r="1191" spans="1:3" ht="15">
      <c r="A1191" s="141" t="s">
        <v>300</v>
      </c>
      <c r="B1191" s="142"/>
      <c r="C1191" s="141"/>
    </row>
    <row r="1192" spans="1:3" ht="15">
      <c r="A1192" s="141" t="s">
        <v>1202</v>
      </c>
      <c r="B1192" s="142"/>
      <c r="C1192" s="141"/>
    </row>
    <row r="1193" spans="1:3" ht="15">
      <c r="A1193" s="141" t="s">
        <v>1203</v>
      </c>
      <c r="B1193" s="142"/>
      <c r="C1193" s="141"/>
    </row>
    <row r="1194" spans="1:3" ht="15">
      <c r="A1194" s="141" t="s">
        <v>1204</v>
      </c>
      <c r="B1194" s="142"/>
      <c r="C1194" s="141"/>
    </row>
    <row r="1195" spans="1:3" ht="15">
      <c r="A1195" s="141" t="s">
        <v>1205</v>
      </c>
      <c r="B1195" s="142"/>
      <c r="C1195" s="141"/>
    </row>
    <row r="1196" spans="1:3" ht="15">
      <c r="A1196" s="141" t="s">
        <v>1206</v>
      </c>
      <c r="B1196" s="142"/>
      <c r="C1196" s="141"/>
    </row>
    <row r="1197" spans="1:3" ht="15">
      <c r="A1197" s="141" t="s">
        <v>1207</v>
      </c>
      <c r="B1197" s="142"/>
      <c r="C1197" s="141"/>
    </row>
    <row r="1198" spans="1:3" ht="15">
      <c r="A1198" s="141" t="s">
        <v>1208</v>
      </c>
      <c r="B1198" s="142"/>
      <c r="C1198" s="141"/>
    </row>
    <row r="1199" spans="1:3" ht="15">
      <c r="A1199" s="141" t="s">
        <v>1209</v>
      </c>
      <c r="B1199" s="142"/>
      <c r="C1199" s="141"/>
    </row>
    <row r="1200" spans="1:3" ht="15">
      <c r="A1200" s="141" t="s">
        <v>1210</v>
      </c>
      <c r="B1200" s="142"/>
      <c r="C1200" s="141"/>
    </row>
    <row r="1201" spans="1:3" ht="15">
      <c r="A1201" s="141" t="s">
        <v>1211</v>
      </c>
      <c r="B1201" s="142"/>
      <c r="C1201" s="141"/>
    </row>
    <row r="1202" spans="1:3" ht="15">
      <c r="A1202" s="141" t="s">
        <v>1212</v>
      </c>
      <c r="B1202" s="142"/>
      <c r="C1202" s="141"/>
    </row>
    <row r="1203" spans="1:3" ht="15">
      <c r="A1203" s="141" t="s">
        <v>1213</v>
      </c>
      <c r="B1203" s="142"/>
      <c r="C1203" s="141"/>
    </row>
    <row r="1204" spans="1:3" ht="15">
      <c r="A1204" s="141" t="s">
        <v>1214</v>
      </c>
      <c r="B1204" s="142"/>
      <c r="C1204" s="141"/>
    </row>
    <row r="1205" spans="1:3" ht="15">
      <c r="A1205" s="141" t="s">
        <v>307</v>
      </c>
      <c r="B1205" s="142"/>
      <c r="C1205" s="141"/>
    </row>
    <row r="1206" spans="1:3" ht="15">
      <c r="A1206" s="141" t="s">
        <v>1215</v>
      </c>
      <c r="B1206" s="142"/>
      <c r="C1206" s="141"/>
    </row>
    <row r="1207" spans="1:3" ht="15">
      <c r="A1207" s="141" t="s">
        <v>1216</v>
      </c>
      <c r="B1207" s="142">
        <f>SUM(B1208:B1215)</f>
        <v>0</v>
      </c>
      <c r="C1207" s="141"/>
    </row>
    <row r="1208" spans="1:3" ht="15">
      <c r="A1208" s="141" t="s">
        <v>298</v>
      </c>
      <c r="B1208" s="142"/>
      <c r="C1208" s="141"/>
    </row>
    <row r="1209" spans="1:3" ht="15">
      <c r="A1209" s="141" t="s">
        <v>299</v>
      </c>
      <c r="B1209" s="142"/>
      <c r="C1209" s="141"/>
    </row>
    <row r="1210" spans="1:3" ht="15">
      <c r="A1210" s="141" t="s">
        <v>300</v>
      </c>
      <c r="B1210" s="142"/>
      <c r="C1210" s="141"/>
    </row>
    <row r="1211" spans="1:3" ht="15">
      <c r="A1211" s="141" t="s">
        <v>1217</v>
      </c>
      <c r="B1211" s="142"/>
      <c r="C1211" s="141"/>
    </row>
    <row r="1212" spans="1:3" ht="15">
      <c r="A1212" s="141" t="s">
        <v>1218</v>
      </c>
      <c r="B1212" s="142"/>
      <c r="C1212" s="141"/>
    </row>
    <row r="1213" spans="1:3" ht="15">
      <c r="A1213" s="141" t="s">
        <v>1219</v>
      </c>
      <c r="B1213" s="142"/>
      <c r="C1213" s="141"/>
    </row>
    <row r="1214" spans="1:3" ht="15">
      <c r="A1214" s="141" t="s">
        <v>307</v>
      </c>
      <c r="B1214" s="142"/>
      <c r="C1214" s="141"/>
    </row>
    <row r="1215" spans="1:3" ht="15">
      <c r="A1215" s="141" t="s">
        <v>1220</v>
      </c>
      <c r="B1215" s="142"/>
      <c r="C1215" s="141"/>
    </row>
    <row r="1216" spans="1:3" ht="15">
      <c r="A1216" s="141" t="s">
        <v>1221</v>
      </c>
      <c r="B1216" s="142">
        <f>SUM(B1217:B1230)</f>
        <v>105</v>
      </c>
      <c r="C1216" s="141"/>
    </row>
    <row r="1217" spans="1:3" ht="15">
      <c r="A1217" s="141" t="s">
        <v>298</v>
      </c>
      <c r="B1217" s="142"/>
      <c r="C1217" s="141"/>
    </row>
    <row r="1218" spans="1:3" ht="15">
      <c r="A1218" s="141" t="s">
        <v>299</v>
      </c>
      <c r="B1218" s="142">
        <v>105</v>
      </c>
      <c r="C1218" s="141"/>
    </row>
    <row r="1219" spans="1:3" ht="15">
      <c r="A1219" s="141" t="s">
        <v>300</v>
      </c>
      <c r="B1219" s="142"/>
      <c r="C1219" s="141"/>
    </row>
    <row r="1220" spans="1:3" ht="15">
      <c r="A1220" s="141" t="s">
        <v>1222</v>
      </c>
      <c r="B1220" s="142"/>
      <c r="C1220" s="141"/>
    </row>
    <row r="1221" spans="1:3" ht="15">
      <c r="A1221" s="141" t="s">
        <v>1223</v>
      </c>
      <c r="B1221" s="142"/>
      <c r="C1221" s="141"/>
    </row>
    <row r="1222" spans="1:3" ht="15">
      <c r="A1222" s="141" t="s">
        <v>1224</v>
      </c>
      <c r="B1222" s="142"/>
      <c r="C1222" s="141"/>
    </row>
    <row r="1223" spans="1:3" ht="15">
      <c r="A1223" s="141" t="s">
        <v>1225</v>
      </c>
      <c r="B1223" s="142"/>
      <c r="C1223" s="141"/>
    </row>
    <row r="1224" spans="1:3" ht="15">
      <c r="A1224" s="141" t="s">
        <v>1226</v>
      </c>
      <c r="B1224" s="142"/>
      <c r="C1224" s="141"/>
    </row>
    <row r="1225" spans="1:3" ht="15">
      <c r="A1225" s="141" t="s">
        <v>1227</v>
      </c>
      <c r="B1225" s="142"/>
      <c r="C1225" s="141"/>
    </row>
    <row r="1226" spans="1:3" ht="15">
      <c r="A1226" s="141" t="s">
        <v>1228</v>
      </c>
      <c r="B1226" s="142"/>
      <c r="C1226" s="141"/>
    </row>
    <row r="1227" spans="1:3" ht="15">
      <c r="A1227" s="141" t="s">
        <v>1229</v>
      </c>
      <c r="B1227" s="142"/>
      <c r="C1227" s="141"/>
    </row>
    <row r="1228" spans="1:3" ht="15">
      <c r="A1228" s="141" t="s">
        <v>1230</v>
      </c>
      <c r="B1228" s="142"/>
      <c r="C1228" s="141"/>
    </row>
    <row r="1229" spans="1:3" ht="15">
      <c r="A1229" s="141" t="s">
        <v>1231</v>
      </c>
      <c r="B1229" s="142"/>
      <c r="C1229" s="141"/>
    </row>
    <row r="1230" spans="1:3" ht="15">
      <c r="A1230" s="141" t="s">
        <v>1232</v>
      </c>
      <c r="B1230" s="142"/>
      <c r="C1230" s="141"/>
    </row>
    <row r="1231" spans="1:3" ht="15">
      <c r="A1231" s="141" t="s">
        <v>1233</v>
      </c>
      <c r="B1231" s="142">
        <f>B1232</f>
        <v>0</v>
      </c>
      <c r="C1231" s="141"/>
    </row>
    <row r="1232" spans="1:3" ht="15">
      <c r="A1232" s="141" t="s">
        <v>1234</v>
      </c>
      <c r="B1232" s="142"/>
      <c r="C1232" s="141"/>
    </row>
    <row r="1233" spans="1:3" ht="15">
      <c r="A1233" s="141" t="s">
        <v>1235</v>
      </c>
      <c r="B1233" s="142">
        <f>SUM(B1234,B1243,B1247)</f>
        <v>18200</v>
      </c>
      <c r="C1233" s="141"/>
    </row>
    <row r="1234" spans="1:3" ht="15">
      <c r="A1234" s="141" t="s">
        <v>1236</v>
      </c>
      <c r="B1234" s="142">
        <f>SUM(B1235:B1242)</f>
        <v>7400</v>
      </c>
      <c r="C1234" s="141"/>
    </row>
    <row r="1235" spans="1:3" ht="15">
      <c r="A1235" s="141" t="s">
        <v>1237</v>
      </c>
      <c r="B1235" s="142"/>
      <c r="C1235" s="141"/>
    </row>
    <row r="1236" spans="1:3" ht="15">
      <c r="A1236" s="141" t="s">
        <v>1238</v>
      </c>
      <c r="B1236" s="142">
        <v>33</v>
      </c>
      <c r="C1236" s="141"/>
    </row>
    <row r="1237" spans="1:3" ht="15">
      <c r="A1237" s="141" t="s">
        <v>1239</v>
      </c>
      <c r="B1237" s="142">
        <v>919</v>
      </c>
      <c r="C1237" s="141"/>
    </row>
    <row r="1238" spans="1:3" ht="15">
      <c r="A1238" s="141" t="s">
        <v>1240</v>
      </c>
      <c r="B1238" s="142"/>
      <c r="C1238" s="141"/>
    </row>
    <row r="1239" spans="1:3" ht="15">
      <c r="A1239" s="141" t="s">
        <v>1241</v>
      </c>
      <c r="B1239" s="142">
        <v>1613</v>
      </c>
      <c r="C1239" s="141"/>
    </row>
    <row r="1240" spans="1:3" ht="15">
      <c r="A1240" s="141" t="s">
        <v>1242</v>
      </c>
      <c r="B1240" s="142">
        <v>204</v>
      </c>
      <c r="C1240" s="141"/>
    </row>
    <row r="1241" spans="1:3" ht="15">
      <c r="A1241" s="141" t="s">
        <v>1243</v>
      </c>
      <c r="B1241" s="142"/>
      <c r="C1241" s="141"/>
    </row>
    <row r="1242" spans="1:3" ht="15">
      <c r="A1242" s="141" t="s">
        <v>1244</v>
      </c>
      <c r="B1242" s="142">
        <v>4631</v>
      </c>
      <c r="C1242" s="141"/>
    </row>
    <row r="1243" spans="1:3" ht="15">
      <c r="A1243" s="141" t="s">
        <v>1245</v>
      </c>
      <c r="B1243" s="142">
        <f>SUM(B1244:B1246)</f>
        <v>10800</v>
      </c>
      <c r="C1243" s="141"/>
    </row>
    <row r="1244" spans="1:3" ht="15">
      <c r="A1244" s="141" t="s">
        <v>1246</v>
      </c>
      <c r="B1244" s="142">
        <v>10800</v>
      </c>
      <c r="C1244" s="141"/>
    </row>
    <row r="1245" spans="1:3" ht="15">
      <c r="A1245" s="141" t="s">
        <v>1247</v>
      </c>
      <c r="B1245" s="142"/>
      <c r="C1245" s="141"/>
    </row>
    <row r="1246" spans="1:3" ht="15">
      <c r="A1246" s="141" t="s">
        <v>1248</v>
      </c>
      <c r="B1246" s="142"/>
      <c r="C1246" s="141"/>
    </row>
    <row r="1247" spans="1:3" ht="15">
      <c r="A1247" s="141" t="s">
        <v>1249</v>
      </c>
      <c r="B1247" s="142">
        <f>SUM(B1248:B1250)</f>
        <v>0</v>
      </c>
      <c r="C1247" s="141"/>
    </row>
    <row r="1248" spans="1:3" ht="15">
      <c r="A1248" s="141" t="s">
        <v>1250</v>
      </c>
      <c r="B1248" s="142"/>
      <c r="C1248" s="141"/>
    </row>
    <row r="1249" spans="1:3" ht="15">
      <c r="A1249" s="141" t="s">
        <v>1251</v>
      </c>
      <c r="B1249" s="142"/>
      <c r="C1249" s="141"/>
    </row>
    <row r="1250" spans="1:3" ht="15">
      <c r="A1250" s="141" t="s">
        <v>1252</v>
      </c>
      <c r="B1250" s="142"/>
      <c r="C1250" s="141"/>
    </row>
    <row r="1251" spans="1:3" ht="15">
      <c r="A1251" s="141" t="s">
        <v>1253</v>
      </c>
      <c r="B1251" s="142">
        <f>SUM(B1252,B1267,B1281,B1286,B1292)</f>
        <v>1300</v>
      </c>
      <c r="C1251" s="141"/>
    </row>
    <row r="1252" spans="1:3" ht="15">
      <c r="A1252" s="141" t="s">
        <v>1254</v>
      </c>
      <c r="B1252" s="142">
        <f>SUM(B1253:B1266)</f>
        <v>782</v>
      </c>
      <c r="C1252" s="141"/>
    </row>
    <row r="1253" spans="1:3" ht="15">
      <c r="A1253" s="141" t="s">
        <v>298</v>
      </c>
      <c r="B1253" s="142">
        <v>137</v>
      </c>
      <c r="C1253" s="141"/>
    </row>
    <row r="1254" spans="1:3" ht="15">
      <c r="A1254" s="141" t="s">
        <v>299</v>
      </c>
      <c r="B1254" s="142">
        <v>257</v>
      </c>
      <c r="C1254" s="141"/>
    </row>
    <row r="1255" spans="1:3" ht="15">
      <c r="A1255" s="141" t="s">
        <v>300</v>
      </c>
      <c r="B1255" s="142"/>
      <c r="C1255" s="141"/>
    </row>
    <row r="1256" spans="1:3" ht="15">
      <c r="A1256" s="141" t="s">
        <v>1255</v>
      </c>
      <c r="B1256" s="142"/>
      <c r="C1256" s="141"/>
    </row>
    <row r="1257" spans="1:3" ht="15">
      <c r="A1257" s="141" t="s">
        <v>1256</v>
      </c>
      <c r="B1257" s="142"/>
      <c r="C1257" s="141"/>
    </row>
    <row r="1258" spans="1:3" ht="15">
      <c r="A1258" s="141" t="s">
        <v>1257</v>
      </c>
      <c r="B1258" s="142"/>
      <c r="C1258" s="141"/>
    </row>
    <row r="1259" spans="1:3" ht="15">
      <c r="A1259" s="141" t="s">
        <v>1258</v>
      </c>
      <c r="B1259" s="142"/>
      <c r="C1259" s="141"/>
    </row>
    <row r="1260" spans="1:3" ht="15">
      <c r="A1260" s="141" t="s">
        <v>1259</v>
      </c>
      <c r="B1260" s="142"/>
      <c r="C1260" s="141"/>
    </row>
    <row r="1261" spans="1:3" ht="15">
      <c r="A1261" s="141" t="s">
        <v>1260</v>
      </c>
      <c r="B1261" s="142"/>
      <c r="C1261" s="141"/>
    </row>
    <row r="1262" spans="1:3" ht="15">
      <c r="A1262" s="141" t="s">
        <v>1261</v>
      </c>
      <c r="B1262" s="142"/>
      <c r="C1262" s="141"/>
    </row>
    <row r="1263" spans="1:3" ht="15">
      <c r="A1263" s="141" t="s">
        <v>1262</v>
      </c>
      <c r="B1263" s="142">
        <v>171</v>
      </c>
      <c r="C1263" s="141"/>
    </row>
    <row r="1264" spans="1:3" ht="15">
      <c r="A1264" s="141" t="s">
        <v>1263</v>
      </c>
      <c r="B1264" s="142"/>
      <c r="C1264" s="141"/>
    </row>
    <row r="1265" spans="1:3" ht="15">
      <c r="A1265" s="141" t="s">
        <v>307</v>
      </c>
      <c r="B1265" s="142"/>
      <c r="C1265" s="141"/>
    </row>
    <row r="1266" spans="1:3" ht="15">
      <c r="A1266" s="141" t="s">
        <v>1264</v>
      </c>
      <c r="B1266" s="142">
        <v>217</v>
      </c>
      <c r="C1266" s="141"/>
    </row>
    <row r="1267" spans="1:3" ht="15">
      <c r="A1267" s="141" t="s">
        <v>1265</v>
      </c>
      <c r="B1267" s="142">
        <f>SUM(B1268:B1280)</f>
        <v>0</v>
      </c>
      <c r="C1267" s="141"/>
    </row>
    <row r="1268" spans="1:3" ht="15">
      <c r="A1268" s="141" t="s">
        <v>298</v>
      </c>
      <c r="B1268" s="142"/>
      <c r="C1268" s="141"/>
    </row>
    <row r="1269" spans="1:3" ht="15">
      <c r="A1269" s="141" t="s">
        <v>299</v>
      </c>
      <c r="B1269" s="142"/>
      <c r="C1269" s="141"/>
    </row>
    <row r="1270" spans="1:3" ht="15">
      <c r="A1270" s="141" t="s">
        <v>300</v>
      </c>
      <c r="B1270" s="142"/>
      <c r="C1270" s="141"/>
    </row>
    <row r="1271" spans="1:3" ht="15">
      <c r="A1271" s="141" t="s">
        <v>1266</v>
      </c>
      <c r="B1271" s="142"/>
      <c r="C1271" s="144"/>
    </row>
    <row r="1272" spans="1:3" ht="15">
      <c r="A1272" s="141" t="s">
        <v>1267</v>
      </c>
      <c r="B1272" s="142"/>
      <c r="C1272" s="145"/>
    </row>
    <row r="1273" spans="1:3" ht="15">
      <c r="A1273" s="141" t="s">
        <v>1268</v>
      </c>
      <c r="B1273" s="142"/>
      <c r="C1273" s="145"/>
    </row>
    <row r="1274" spans="1:3" ht="15">
      <c r="A1274" s="141" t="s">
        <v>1269</v>
      </c>
      <c r="B1274" s="142"/>
      <c r="C1274" s="145"/>
    </row>
    <row r="1275" spans="1:3" ht="15">
      <c r="A1275" s="141" t="s">
        <v>1270</v>
      </c>
      <c r="B1275" s="142"/>
      <c r="C1275" s="145"/>
    </row>
    <row r="1276" spans="1:3" ht="15">
      <c r="A1276" s="141" t="s">
        <v>1271</v>
      </c>
      <c r="B1276" s="142"/>
      <c r="C1276" s="145"/>
    </row>
    <row r="1277" spans="1:3" ht="15">
      <c r="A1277" s="141" t="s">
        <v>1272</v>
      </c>
      <c r="B1277" s="142"/>
      <c r="C1277" s="145"/>
    </row>
    <row r="1278" spans="1:3" ht="15">
      <c r="A1278" s="141" t="s">
        <v>1273</v>
      </c>
      <c r="B1278" s="142"/>
      <c r="C1278" s="145"/>
    </row>
    <row r="1279" spans="1:3" ht="15">
      <c r="A1279" s="141" t="s">
        <v>307</v>
      </c>
      <c r="B1279" s="142"/>
      <c r="C1279" s="145"/>
    </row>
    <row r="1280" spans="1:3" ht="15">
      <c r="A1280" s="141" t="s">
        <v>1274</v>
      </c>
      <c r="B1280" s="142"/>
      <c r="C1280" s="145"/>
    </row>
    <row r="1281" spans="1:3" ht="15">
      <c r="A1281" s="141" t="s">
        <v>1275</v>
      </c>
      <c r="B1281" s="142">
        <v>0</v>
      </c>
      <c r="C1281" s="145"/>
    </row>
    <row r="1282" spans="1:3" ht="15">
      <c r="A1282" s="141" t="s">
        <v>1276</v>
      </c>
      <c r="B1282" s="142"/>
      <c r="C1282" s="145"/>
    </row>
    <row r="1283" spans="1:3" ht="15">
      <c r="A1283" s="141" t="s">
        <v>1277</v>
      </c>
      <c r="B1283" s="142"/>
      <c r="C1283" s="145"/>
    </row>
    <row r="1284" spans="1:3" ht="15">
      <c r="A1284" s="141" t="s">
        <v>1278</v>
      </c>
      <c r="B1284" s="142"/>
      <c r="C1284" s="145"/>
    </row>
    <row r="1285" spans="1:3" ht="15">
      <c r="A1285" s="141" t="s">
        <v>1279</v>
      </c>
      <c r="B1285" s="142"/>
      <c r="C1285" s="145"/>
    </row>
    <row r="1286" spans="1:3" ht="15">
      <c r="A1286" s="141" t="s">
        <v>1280</v>
      </c>
      <c r="B1286" s="142">
        <f>SUM(B1287:B1291)</f>
        <v>518</v>
      </c>
      <c r="C1286" s="145"/>
    </row>
    <row r="1287" spans="1:3" ht="15">
      <c r="A1287" s="141" t="s">
        <v>1281</v>
      </c>
      <c r="B1287" s="142">
        <v>518</v>
      </c>
      <c r="C1287" s="145"/>
    </row>
    <row r="1288" spans="1:3" ht="15">
      <c r="A1288" s="141" t="s">
        <v>1282</v>
      </c>
      <c r="B1288" s="142"/>
      <c r="C1288" s="145"/>
    </row>
    <row r="1289" spans="1:3" ht="15">
      <c r="A1289" s="141" t="s">
        <v>1283</v>
      </c>
      <c r="B1289" s="142"/>
      <c r="C1289" s="145"/>
    </row>
    <row r="1290" spans="1:3" ht="15">
      <c r="A1290" s="141" t="s">
        <v>1284</v>
      </c>
      <c r="B1290" s="142"/>
      <c r="C1290" s="145"/>
    </row>
    <row r="1291" spans="1:3" ht="15">
      <c r="A1291" s="141" t="s">
        <v>1285</v>
      </c>
      <c r="B1291" s="142"/>
      <c r="C1291" s="145"/>
    </row>
    <row r="1292" spans="1:3" ht="15">
      <c r="A1292" s="141" t="s">
        <v>1286</v>
      </c>
      <c r="B1292" s="142">
        <f>SUM(B1293:B1303)</f>
        <v>0</v>
      </c>
      <c r="C1292" s="145"/>
    </row>
    <row r="1293" spans="1:3" ht="15">
      <c r="A1293" s="141" t="s">
        <v>1287</v>
      </c>
      <c r="B1293" s="142"/>
      <c r="C1293" s="145"/>
    </row>
    <row r="1294" spans="1:3" ht="15">
      <c r="A1294" s="141" t="s">
        <v>1288</v>
      </c>
      <c r="B1294" s="142"/>
      <c r="C1294" s="145"/>
    </row>
    <row r="1295" spans="1:3" ht="15">
      <c r="A1295" s="141" t="s">
        <v>1289</v>
      </c>
      <c r="B1295" s="142"/>
      <c r="C1295" s="145"/>
    </row>
    <row r="1296" spans="1:3" ht="15">
      <c r="A1296" s="141" t="s">
        <v>1290</v>
      </c>
      <c r="B1296" s="142"/>
      <c r="C1296" s="145"/>
    </row>
    <row r="1297" spans="1:3" ht="15">
      <c r="A1297" s="141" t="s">
        <v>1291</v>
      </c>
      <c r="B1297" s="142"/>
      <c r="C1297" s="145"/>
    </row>
    <row r="1298" spans="1:3" ht="15">
      <c r="A1298" s="141" t="s">
        <v>1292</v>
      </c>
      <c r="B1298" s="142"/>
      <c r="C1298" s="145"/>
    </row>
    <row r="1299" spans="1:3" ht="15">
      <c r="A1299" s="141" t="s">
        <v>1293</v>
      </c>
      <c r="B1299" s="142"/>
      <c r="C1299" s="145"/>
    </row>
    <row r="1300" spans="1:3" ht="15">
      <c r="A1300" s="141" t="s">
        <v>1294</v>
      </c>
      <c r="B1300" s="142"/>
      <c r="C1300" s="145"/>
    </row>
    <row r="1301" spans="1:3" ht="15">
      <c r="A1301" s="141" t="s">
        <v>1295</v>
      </c>
      <c r="B1301" s="142"/>
      <c r="C1301" s="145"/>
    </row>
    <row r="1302" spans="1:3" ht="15">
      <c r="A1302" s="141" t="s">
        <v>1296</v>
      </c>
      <c r="B1302" s="142"/>
      <c r="C1302" s="145"/>
    </row>
    <row r="1303" spans="1:3" ht="15">
      <c r="A1303" s="141" t="s">
        <v>1297</v>
      </c>
      <c r="B1303" s="142"/>
      <c r="C1303" s="145"/>
    </row>
    <row r="1304" spans="1:3" ht="15">
      <c r="A1304" s="141" t="s">
        <v>1298</v>
      </c>
      <c r="B1304" s="142">
        <f>SUM(B1305,B1317,B1323,B1329,B1337,B1350,B1354,B1360)</f>
        <v>904</v>
      </c>
      <c r="C1304" s="145"/>
    </row>
    <row r="1305" spans="1:3" ht="15">
      <c r="A1305" s="141" t="s">
        <v>1299</v>
      </c>
      <c r="B1305" s="142">
        <f>SUM(B1306:B1316)</f>
        <v>324</v>
      </c>
      <c r="C1305" s="145"/>
    </row>
    <row r="1306" spans="1:3" ht="15">
      <c r="A1306" s="141" t="s">
        <v>298</v>
      </c>
      <c r="B1306" s="142">
        <v>146</v>
      </c>
      <c r="C1306" s="145"/>
    </row>
    <row r="1307" spans="1:3" ht="15">
      <c r="A1307" s="141" t="s">
        <v>299</v>
      </c>
      <c r="B1307" s="142">
        <v>126</v>
      </c>
      <c r="C1307" s="145"/>
    </row>
    <row r="1308" spans="1:3" ht="15">
      <c r="A1308" s="141" t="s">
        <v>300</v>
      </c>
      <c r="B1308" s="142"/>
      <c r="C1308" s="145"/>
    </row>
    <row r="1309" spans="1:3" ht="15">
      <c r="A1309" s="141" t="s">
        <v>1300</v>
      </c>
      <c r="B1309" s="142"/>
      <c r="C1309" s="145"/>
    </row>
    <row r="1310" spans="1:3" ht="15">
      <c r="A1310" s="141" t="s">
        <v>1301</v>
      </c>
      <c r="B1310" s="142"/>
      <c r="C1310" s="145"/>
    </row>
    <row r="1311" spans="1:3" ht="15">
      <c r="A1311" s="141" t="s">
        <v>1302</v>
      </c>
      <c r="B1311" s="142">
        <v>52</v>
      </c>
      <c r="C1311" s="145"/>
    </row>
    <row r="1312" spans="1:3" ht="15">
      <c r="A1312" s="141" t="s">
        <v>1303</v>
      </c>
      <c r="B1312" s="142"/>
      <c r="C1312" s="145"/>
    </row>
    <row r="1313" spans="1:3" ht="15">
      <c r="A1313" s="141" t="s">
        <v>1304</v>
      </c>
      <c r="B1313" s="142"/>
      <c r="C1313" s="145"/>
    </row>
    <row r="1314" spans="1:3" ht="15">
      <c r="A1314" s="141" t="s">
        <v>1305</v>
      </c>
      <c r="B1314" s="142"/>
      <c r="C1314" s="145"/>
    </row>
    <row r="1315" spans="1:3" ht="15">
      <c r="A1315" s="141" t="s">
        <v>307</v>
      </c>
      <c r="B1315" s="142"/>
      <c r="C1315" s="145"/>
    </row>
    <row r="1316" spans="1:3" ht="15">
      <c r="A1316" s="141" t="s">
        <v>1306</v>
      </c>
      <c r="B1316" s="142"/>
      <c r="C1316" s="145"/>
    </row>
    <row r="1317" spans="1:3" ht="15">
      <c r="A1317" s="141" t="s">
        <v>1307</v>
      </c>
      <c r="B1317" s="142">
        <f>SUM(B1318:B1322)</f>
        <v>369</v>
      </c>
      <c r="C1317" s="145"/>
    </row>
    <row r="1318" spans="1:3" ht="15">
      <c r="A1318" s="141" t="s">
        <v>298</v>
      </c>
      <c r="B1318" s="142"/>
      <c r="C1318" s="145"/>
    </row>
    <row r="1319" spans="1:3" ht="15">
      <c r="A1319" s="141" t="s">
        <v>299</v>
      </c>
      <c r="B1319" s="142">
        <v>206</v>
      </c>
      <c r="C1319" s="145"/>
    </row>
    <row r="1320" spans="1:3" ht="15">
      <c r="A1320" s="141" t="s">
        <v>300</v>
      </c>
      <c r="B1320" s="142"/>
      <c r="C1320" s="145"/>
    </row>
    <row r="1321" spans="1:3" ht="15">
      <c r="A1321" s="141" t="s">
        <v>1308</v>
      </c>
      <c r="B1321" s="142"/>
      <c r="C1321" s="145"/>
    </row>
    <row r="1322" spans="1:3" ht="15">
      <c r="A1322" s="141" t="s">
        <v>1309</v>
      </c>
      <c r="B1322" s="142">
        <v>163</v>
      </c>
      <c r="C1322" s="145"/>
    </row>
    <row r="1323" spans="1:3" ht="15">
      <c r="A1323" s="141" t="s">
        <v>1310</v>
      </c>
      <c r="B1323" s="142">
        <f>SUM(B1324:B1328)</f>
        <v>0</v>
      </c>
      <c r="C1323" s="145"/>
    </row>
    <row r="1324" spans="1:3" ht="15">
      <c r="A1324" s="141" t="s">
        <v>298</v>
      </c>
      <c r="B1324" s="142"/>
      <c r="C1324" s="145"/>
    </row>
    <row r="1325" spans="1:3" ht="15">
      <c r="A1325" s="141" t="s">
        <v>299</v>
      </c>
      <c r="B1325" s="142"/>
      <c r="C1325" s="145"/>
    </row>
    <row r="1326" spans="1:3" ht="15">
      <c r="A1326" s="141" t="s">
        <v>300</v>
      </c>
      <c r="B1326" s="142"/>
      <c r="C1326" s="145"/>
    </row>
    <row r="1327" spans="1:3" ht="15">
      <c r="A1327" s="141" t="s">
        <v>1311</v>
      </c>
      <c r="B1327" s="142"/>
      <c r="C1327" s="145"/>
    </row>
    <row r="1328" spans="1:3" ht="15">
      <c r="A1328" s="141" t="s">
        <v>1312</v>
      </c>
      <c r="B1328" s="142"/>
      <c r="C1328" s="145"/>
    </row>
    <row r="1329" spans="1:3" ht="15">
      <c r="A1329" s="141" t="s">
        <v>1313</v>
      </c>
      <c r="B1329" s="142">
        <f>SUM(B1330:B1336)</f>
        <v>0</v>
      </c>
      <c r="C1329" s="145"/>
    </row>
    <row r="1330" spans="1:3" ht="15">
      <c r="A1330" s="141" t="s">
        <v>298</v>
      </c>
      <c r="B1330" s="142"/>
      <c r="C1330" s="145"/>
    </row>
    <row r="1331" spans="1:3" ht="15">
      <c r="A1331" s="141" t="s">
        <v>299</v>
      </c>
      <c r="B1331" s="142"/>
      <c r="C1331" s="145"/>
    </row>
    <row r="1332" spans="1:3" ht="15">
      <c r="A1332" s="141" t="s">
        <v>300</v>
      </c>
      <c r="B1332" s="142"/>
      <c r="C1332" s="145"/>
    </row>
    <row r="1333" spans="1:3" ht="15">
      <c r="A1333" s="141" t="s">
        <v>1314</v>
      </c>
      <c r="B1333" s="142"/>
      <c r="C1333" s="145"/>
    </row>
    <row r="1334" spans="1:3" ht="15">
      <c r="A1334" s="141" t="s">
        <v>1315</v>
      </c>
      <c r="B1334" s="142"/>
      <c r="C1334" s="145"/>
    </row>
    <row r="1335" spans="1:3" ht="15">
      <c r="A1335" s="141" t="s">
        <v>307</v>
      </c>
      <c r="B1335" s="142"/>
      <c r="C1335" s="145"/>
    </row>
    <row r="1336" spans="1:3" ht="15">
      <c r="A1336" s="141" t="s">
        <v>1316</v>
      </c>
      <c r="B1336" s="142"/>
      <c r="C1336" s="145"/>
    </row>
    <row r="1337" spans="1:3" ht="15">
      <c r="A1337" s="141" t="s">
        <v>1317</v>
      </c>
      <c r="B1337" s="142">
        <f>SUM(B1338:B1349)</f>
        <v>0</v>
      </c>
      <c r="C1337" s="145"/>
    </row>
    <row r="1338" spans="1:3" ht="15">
      <c r="A1338" s="141" t="s">
        <v>298</v>
      </c>
      <c r="B1338" s="142"/>
      <c r="C1338" s="145"/>
    </row>
    <row r="1339" spans="1:3" ht="15">
      <c r="A1339" s="141" t="s">
        <v>299</v>
      </c>
      <c r="B1339" s="142"/>
      <c r="C1339" s="145"/>
    </row>
    <row r="1340" spans="1:3" ht="15">
      <c r="A1340" s="141" t="s">
        <v>300</v>
      </c>
      <c r="B1340" s="142"/>
      <c r="C1340" s="145"/>
    </row>
    <row r="1341" spans="1:3" ht="15">
      <c r="A1341" s="141" t="s">
        <v>1318</v>
      </c>
      <c r="B1341" s="142"/>
      <c r="C1341" s="145"/>
    </row>
    <row r="1342" spans="1:3" ht="15">
      <c r="A1342" s="141" t="s">
        <v>1319</v>
      </c>
      <c r="B1342" s="142"/>
      <c r="C1342" s="145"/>
    </row>
    <row r="1343" spans="1:3" ht="15">
      <c r="A1343" s="141" t="s">
        <v>1320</v>
      </c>
      <c r="B1343" s="142"/>
      <c r="C1343" s="145"/>
    </row>
    <row r="1344" spans="1:3" ht="15">
      <c r="A1344" s="141" t="s">
        <v>1321</v>
      </c>
      <c r="B1344" s="142"/>
      <c r="C1344" s="145"/>
    </row>
    <row r="1345" spans="1:3" ht="15">
      <c r="A1345" s="141" t="s">
        <v>1322</v>
      </c>
      <c r="B1345" s="142"/>
      <c r="C1345" s="145"/>
    </row>
    <row r="1346" spans="1:3" ht="15">
      <c r="A1346" s="141" t="s">
        <v>1323</v>
      </c>
      <c r="B1346" s="142"/>
      <c r="C1346" s="145"/>
    </row>
    <row r="1347" spans="1:3" ht="15">
      <c r="A1347" s="141" t="s">
        <v>1324</v>
      </c>
      <c r="B1347" s="142"/>
      <c r="C1347" s="145"/>
    </row>
    <row r="1348" spans="1:3" ht="15">
      <c r="A1348" s="141" t="s">
        <v>1325</v>
      </c>
      <c r="B1348" s="142"/>
      <c r="C1348" s="145"/>
    </row>
    <row r="1349" spans="1:3" ht="15">
      <c r="A1349" s="141" t="s">
        <v>1326</v>
      </c>
      <c r="B1349" s="142"/>
      <c r="C1349" s="145"/>
    </row>
    <row r="1350" spans="1:3" ht="15">
      <c r="A1350" s="141" t="s">
        <v>1327</v>
      </c>
      <c r="B1350" s="142">
        <f>SUM(B1351:B1353)</f>
        <v>22</v>
      </c>
      <c r="C1350" s="145"/>
    </row>
    <row r="1351" spans="1:3" ht="15">
      <c r="A1351" s="141" t="s">
        <v>1328</v>
      </c>
      <c r="B1351" s="142">
        <v>22</v>
      </c>
      <c r="C1351" s="145"/>
    </row>
    <row r="1352" spans="1:3" ht="15">
      <c r="A1352" s="141" t="s">
        <v>1329</v>
      </c>
      <c r="B1352" s="142"/>
      <c r="C1352" s="145"/>
    </row>
    <row r="1353" spans="1:3" ht="15">
      <c r="A1353" s="141" t="s">
        <v>1330</v>
      </c>
      <c r="B1353" s="142"/>
      <c r="C1353" s="145"/>
    </row>
    <row r="1354" spans="1:3" ht="15">
      <c r="A1354" s="141" t="s">
        <v>1331</v>
      </c>
      <c r="B1354" s="142">
        <v>132</v>
      </c>
      <c r="C1354" s="145"/>
    </row>
    <row r="1355" spans="1:3" ht="15">
      <c r="A1355" s="141" t="s">
        <v>1332</v>
      </c>
      <c r="B1355" s="142">
        <v>115</v>
      </c>
      <c r="C1355" s="145"/>
    </row>
    <row r="1356" spans="1:3" ht="15">
      <c r="A1356" s="141" t="s">
        <v>1333</v>
      </c>
      <c r="B1356" s="142">
        <v>17</v>
      </c>
      <c r="C1356" s="145"/>
    </row>
    <row r="1357" spans="1:3" ht="15">
      <c r="A1357" s="141" t="s">
        <v>1334</v>
      </c>
      <c r="B1357" s="142"/>
      <c r="C1357" s="145"/>
    </row>
    <row r="1358" spans="1:3" ht="15">
      <c r="A1358" s="141" t="s">
        <v>1335</v>
      </c>
      <c r="B1358" s="142"/>
      <c r="C1358" s="145"/>
    </row>
    <row r="1359" spans="1:3" ht="15">
      <c r="A1359" s="141" t="s">
        <v>1336</v>
      </c>
      <c r="B1359" s="142"/>
      <c r="C1359" s="145"/>
    </row>
    <row r="1360" spans="1:3" ht="15">
      <c r="A1360" s="141" t="s">
        <v>1337</v>
      </c>
      <c r="B1360" s="142">
        <v>57</v>
      </c>
      <c r="C1360" s="145"/>
    </row>
    <row r="1361" spans="1:3" ht="15">
      <c r="A1361" s="141" t="s">
        <v>1338</v>
      </c>
      <c r="B1361" s="142">
        <v>8000</v>
      </c>
      <c r="C1361" s="145"/>
    </row>
    <row r="1362" spans="1:3" ht="15">
      <c r="A1362" s="141" t="s">
        <v>1339</v>
      </c>
      <c r="B1362" s="142">
        <f>SUM(B1363,B1364,B1365)</f>
        <v>20000</v>
      </c>
      <c r="C1362" s="145"/>
    </row>
    <row r="1363" spans="1:3" ht="15">
      <c r="A1363" s="141" t="s">
        <v>1340</v>
      </c>
      <c r="B1363" s="142">
        <v>0</v>
      </c>
      <c r="C1363" s="145"/>
    </row>
    <row r="1364" spans="1:3" ht="15">
      <c r="A1364" s="141" t="s">
        <v>1341</v>
      </c>
      <c r="B1364" s="142">
        <v>0</v>
      </c>
      <c r="C1364" s="145"/>
    </row>
    <row r="1365" spans="1:3" ht="15">
      <c r="A1365" s="141" t="s">
        <v>1342</v>
      </c>
      <c r="B1365" s="142">
        <f>SUM(B1366:B1369)</f>
        <v>20000</v>
      </c>
      <c r="C1365" s="145"/>
    </row>
    <row r="1366" spans="1:3" ht="15">
      <c r="A1366" s="141" t="s">
        <v>1343</v>
      </c>
      <c r="B1366" s="142">
        <v>20000</v>
      </c>
      <c r="C1366" s="145"/>
    </row>
    <row r="1367" spans="1:3" ht="15">
      <c r="A1367" s="141" t="s">
        <v>1344</v>
      </c>
      <c r="B1367" s="142"/>
      <c r="C1367" s="145"/>
    </row>
    <row r="1368" spans="1:3" ht="15">
      <c r="A1368" s="141" t="s">
        <v>1345</v>
      </c>
      <c r="B1368" s="142"/>
      <c r="C1368" s="145"/>
    </row>
    <row r="1369" spans="1:3" ht="15">
      <c r="A1369" s="141" t="s">
        <v>1346</v>
      </c>
      <c r="B1369" s="142"/>
      <c r="C1369" s="145"/>
    </row>
    <row r="1370" spans="1:3" ht="15">
      <c r="A1370" s="141" t="s">
        <v>1347</v>
      </c>
      <c r="B1370" s="142">
        <f>SUM(B1371,B1372,B1373)</f>
        <v>0</v>
      </c>
      <c r="C1370" s="145"/>
    </row>
    <row r="1371" spans="1:3" ht="15">
      <c r="A1371" s="141" t="s">
        <v>1348</v>
      </c>
      <c r="B1371" s="142">
        <v>0</v>
      </c>
      <c r="C1371" s="145"/>
    </row>
    <row r="1372" spans="1:3" ht="15">
      <c r="A1372" s="141" t="s">
        <v>1349</v>
      </c>
      <c r="B1372" s="142">
        <v>0</v>
      </c>
      <c r="C1372" s="145"/>
    </row>
    <row r="1373" spans="1:3" ht="15">
      <c r="A1373" s="141" t="s">
        <v>1350</v>
      </c>
      <c r="B1373" s="142"/>
      <c r="C1373" s="145"/>
    </row>
    <row r="1374" spans="1:3" ht="15">
      <c r="A1374" s="145" t="s">
        <v>1351</v>
      </c>
      <c r="B1374" s="142">
        <f>SUM(B1375:B1376)</f>
        <v>0</v>
      </c>
      <c r="C1374" s="145"/>
    </row>
    <row r="1375" spans="1:3" ht="15">
      <c r="A1375" s="141" t="s">
        <v>1352</v>
      </c>
      <c r="B1375" s="142"/>
      <c r="C1375" s="145"/>
    </row>
    <row r="1376" spans="1:3" ht="15">
      <c r="A1376" s="141" t="s">
        <v>1353</v>
      </c>
      <c r="B1376" s="142"/>
      <c r="C1376" s="145"/>
    </row>
    <row r="1377" spans="1:3" ht="15">
      <c r="A1377" s="146" t="s">
        <v>1354</v>
      </c>
      <c r="B1377" s="142">
        <f>B4+B249+B288+B307+B396+B451+B507+B563+B681+B752+B831+B854+B979+B1043+B1109+B1129+B1158+B1168+B1233+B1251+B1304+B1361+B1362+B1370+B1374</f>
        <v>583866</v>
      </c>
      <c r="C1377" s="14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C30"/>
  <sheetViews>
    <sheetView workbookViewId="0" topLeftCell="A1">
      <selection activeCell="A1" sqref="A1:C1"/>
    </sheetView>
  </sheetViews>
  <sheetFormatPr defaultColWidth="9.00390625" defaultRowHeight="14.25"/>
  <cols>
    <col min="1" max="1" width="21.375" style="0" customWidth="1"/>
    <col min="2" max="2" width="28.875" style="0" customWidth="1"/>
    <col min="3" max="3" width="21.625" style="0" customWidth="1"/>
  </cols>
  <sheetData>
    <row r="1" spans="1:3" ht="20.25">
      <c r="A1" s="124" t="s">
        <v>1355</v>
      </c>
      <c r="B1" s="124"/>
      <c r="C1" s="124"/>
    </row>
    <row r="2" spans="1:3" ht="14.25">
      <c r="A2" s="125" t="s">
        <v>1356</v>
      </c>
      <c r="B2" s="126"/>
      <c r="C2" s="127" t="s">
        <v>1357</v>
      </c>
    </row>
    <row r="3" spans="1:3" ht="14.25">
      <c r="A3" s="128" t="s">
        <v>1358</v>
      </c>
      <c r="B3" s="128" t="s">
        <v>51</v>
      </c>
      <c r="C3" s="129" t="s">
        <v>94</v>
      </c>
    </row>
    <row r="4" spans="1:3" ht="14.25">
      <c r="A4" s="130"/>
      <c r="B4" s="131" t="s">
        <v>89</v>
      </c>
      <c r="C4" s="132">
        <f>C5+C10+C21+C25</f>
        <v>1931355639</v>
      </c>
    </row>
    <row r="5" spans="1:3" ht="14.25">
      <c r="A5" s="133">
        <v>501</v>
      </c>
      <c r="B5" s="134" t="s">
        <v>1359</v>
      </c>
      <c r="C5" s="135">
        <f>SUM(C6:C9)</f>
        <v>712800394</v>
      </c>
    </row>
    <row r="6" spans="1:3" ht="14.25">
      <c r="A6" s="130">
        <v>50101</v>
      </c>
      <c r="B6" s="131" t="s">
        <v>1360</v>
      </c>
      <c r="C6" s="135">
        <v>254752347</v>
      </c>
    </row>
    <row r="7" spans="1:3" ht="14.25">
      <c r="A7" s="130">
        <v>50102</v>
      </c>
      <c r="B7" s="131" t="s">
        <v>1361</v>
      </c>
      <c r="C7" s="135">
        <v>303786667</v>
      </c>
    </row>
    <row r="8" spans="1:3" ht="14.25">
      <c r="A8" s="130">
        <v>50103</v>
      </c>
      <c r="B8" s="131" t="s">
        <v>1362</v>
      </c>
      <c r="C8" s="135">
        <v>108000000</v>
      </c>
    </row>
    <row r="9" spans="1:3" ht="14.25">
      <c r="A9" s="130">
        <v>50199</v>
      </c>
      <c r="B9" s="131" t="s">
        <v>1363</v>
      </c>
      <c r="C9" s="135">
        <v>46261380</v>
      </c>
    </row>
    <row r="10" spans="1:3" ht="14.25">
      <c r="A10" s="133">
        <v>502</v>
      </c>
      <c r="B10" s="134" t="s">
        <v>1364</v>
      </c>
      <c r="C10" s="135">
        <f>SUM(C11:C20)</f>
        <v>71444000</v>
      </c>
    </row>
    <row r="11" spans="1:3" ht="14.25">
      <c r="A11" s="130">
        <v>50201</v>
      </c>
      <c r="B11" s="131" t="s">
        <v>1365</v>
      </c>
      <c r="C11" s="135">
        <v>50751360.92</v>
      </c>
    </row>
    <row r="12" spans="1:3" ht="14.25">
      <c r="A12" s="130">
        <v>50202</v>
      </c>
      <c r="B12" s="131" t="s">
        <v>159</v>
      </c>
      <c r="C12" s="135">
        <v>1541090</v>
      </c>
    </row>
    <row r="13" spans="1:3" ht="14.25">
      <c r="A13" s="130">
        <v>50203</v>
      </c>
      <c r="B13" s="131" t="s">
        <v>1366</v>
      </c>
      <c r="C13" s="135">
        <v>913523</v>
      </c>
    </row>
    <row r="14" spans="1:3" ht="14.25">
      <c r="A14" s="130">
        <v>50204</v>
      </c>
      <c r="B14" s="131" t="s">
        <v>1367</v>
      </c>
      <c r="C14" s="135">
        <v>120000</v>
      </c>
    </row>
    <row r="15" spans="1:3" ht="14.25">
      <c r="A15" s="130">
        <v>50205</v>
      </c>
      <c r="B15" s="131" t="s">
        <v>1368</v>
      </c>
      <c r="C15" s="135">
        <v>3001329</v>
      </c>
    </row>
    <row r="16" spans="1:3" ht="14.25">
      <c r="A16" s="130">
        <v>50206</v>
      </c>
      <c r="B16" s="131" t="s">
        <v>1369</v>
      </c>
      <c r="C16" s="135">
        <v>4794476</v>
      </c>
    </row>
    <row r="17" spans="1:3" ht="14.25">
      <c r="A17" s="130">
        <v>50207</v>
      </c>
      <c r="B17" s="131" t="s">
        <v>1370</v>
      </c>
      <c r="C17" s="135">
        <v>0</v>
      </c>
    </row>
    <row r="18" spans="1:3" ht="14.25">
      <c r="A18" s="130">
        <v>50208</v>
      </c>
      <c r="B18" s="131" t="s">
        <v>1371</v>
      </c>
      <c r="C18" s="135">
        <v>8910000</v>
      </c>
    </row>
    <row r="19" spans="1:3" ht="14.25">
      <c r="A19" s="130">
        <v>50209</v>
      </c>
      <c r="B19" s="131" t="s">
        <v>1372</v>
      </c>
      <c r="C19" s="135">
        <v>0</v>
      </c>
    </row>
    <row r="20" spans="1:3" ht="14.25">
      <c r="A20" s="130">
        <v>50299</v>
      </c>
      <c r="B20" s="131" t="s">
        <v>1373</v>
      </c>
      <c r="C20" s="135">
        <v>1412221.08</v>
      </c>
    </row>
    <row r="21" spans="1:3" ht="14.25">
      <c r="A21" s="133">
        <v>505</v>
      </c>
      <c r="B21" s="134" t="s">
        <v>1374</v>
      </c>
      <c r="C21" s="135">
        <f>SUM(C22:C24)</f>
        <v>1002317390</v>
      </c>
    </row>
    <row r="22" spans="1:3" ht="14.25">
      <c r="A22" s="130">
        <v>50501</v>
      </c>
      <c r="B22" s="131" t="s">
        <v>1375</v>
      </c>
      <c r="C22" s="135">
        <v>672513390</v>
      </c>
    </row>
    <row r="23" spans="1:3" ht="14.25">
      <c r="A23" s="130">
        <v>50502</v>
      </c>
      <c r="B23" s="131" t="s">
        <v>1376</v>
      </c>
      <c r="C23" s="135">
        <v>28854000</v>
      </c>
    </row>
    <row r="24" spans="1:3" ht="14.25">
      <c r="A24" s="130">
        <v>50599</v>
      </c>
      <c r="B24" s="131" t="s">
        <v>1377</v>
      </c>
      <c r="C24" s="135">
        <v>300950000</v>
      </c>
    </row>
    <row r="25" spans="1:3" ht="14.25">
      <c r="A25" s="133">
        <v>509</v>
      </c>
      <c r="B25" s="134" t="s">
        <v>1378</v>
      </c>
      <c r="C25" s="135">
        <f>SUM(C26:C30)</f>
        <v>144793855</v>
      </c>
    </row>
    <row r="26" spans="1:3" ht="14.25">
      <c r="A26" s="130">
        <v>50901</v>
      </c>
      <c r="B26" s="131" t="s">
        <v>1379</v>
      </c>
      <c r="C26" s="135">
        <v>6583722</v>
      </c>
    </row>
    <row r="27" spans="1:3" ht="14.25">
      <c r="A27" s="130">
        <v>50902</v>
      </c>
      <c r="B27" s="131" t="s">
        <v>1380</v>
      </c>
      <c r="C27" s="135">
        <v>0</v>
      </c>
    </row>
    <row r="28" spans="1:3" ht="14.25">
      <c r="A28" s="130">
        <v>50903</v>
      </c>
      <c r="B28" s="131" t="s">
        <v>1381</v>
      </c>
      <c r="C28" s="135">
        <v>0</v>
      </c>
    </row>
    <row r="29" spans="1:3" ht="14.25">
      <c r="A29" s="130">
        <v>50905</v>
      </c>
      <c r="B29" s="131" t="s">
        <v>1382</v>
      </c>
      <c r="C29" s="135">
        <v>138163333</v>
      </c>
    </row>
    <row r="30" spans="1:3" ht="14.25">
      <c r="A30" s="130">
        <v>50999</v>
      </c>
      <c r="B30" s="131" t="s">
        <v>1383</v>
      </c>
      <c r="C30" s="135">
        <v>46800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22"/>
  <sheetViews>
    <sheetView workbookViewId="0" topLeftCell="A1">
      <selection activeCell="A1" sqref="A1:D1"/>
    </sheetView>
  </sheetViews>
  <sheetFormatPr defaultColWidth="8.25390625" defaultRowHeight="14.25"/>
  <cols>
    <col min="1" max="1" width="45.50390625" style="121" customWidth="1"/>
    <col min="2" max="2" width="14.375" style="121" customWidth="1"/>
    <col min="3" max="3" width="45.50390625" style="121" customWidth="1"/>
    <col min="4" max="4" width="14.375" style="121" customWidth="1"/>
    <col min="5" max="16384" width="8.25390625" style="121" customWidth="1"/>
  </cols>
  <sheetData>
    <row r="1" spans="1:4" ht="32.25" customHeight="1">
      <c r="A1" s="101" t="s">
        <v>1384</v>
      </c>
      <c r="B1" s="101"/>
      <c r="C1" s="101"/>
      <c r="D1" s="101"/>
    </row>
    <row r="2" spans="1:4" ht="24" customHeight="1">
      <c r="A2" s="102"/>
      <c r="B2" s="103"/>
      <c r="C2" s="103"/>
      <c r="D2" s="104" t="s">
        <v>1</v>
      </c>
    </row>
    <row r="3" spans="1:4" ht="24" customHeight="1">
      <c r="A3" s="105" t="s">
        <v>91</v>
      </c>
      <c r="B3" s="106"/>
      <c r="C3" s="105" t="s">
        <v>92</v>
      </c>
      <c r="D3" s="107"/>
    </row>
    <row r="4" spans="1:4" ht="24" customHeight="1">
      <c r="A4" s="108" t="s">
        <v>1385</v>
      </c>
      <c r="B4" s="108" t="s">
        <v>94</v>
      </c>
      <c r="C4" s="108" t="s">
        <v>1385</v>
      </c>
      <c r="D4" s="108" t="s">
        <v>94</v>
      </c>
    </row>
    <row r="5" spans="1:4" ht="24" customHeight="1">
      <c r="A5" s="109" t="s">
        <v>1386</v>
      </c>
      <c r="B5" s="110">
        <v>200000</v>
      </c>
      <c r="C5" s="109" t="s">
        <v>1387</v>
      </c>
      <c r="D5" s="110">
        <f>SUM(D6:D9)</f>
        <v>134694</v>
      </c>
    </row>
    <row r="6" spans="1:4" ht="24" customHeight="1">
      <c r="A6" s="109" t="s">
        <v>1388</v>
      </c>
      <c r="B6" s="110">
        <v>1000</v>
      </c>
      <c r="C6" s="109" t="s">
        <v>1389</v>
      </c>
      <c r="D6" s="110">
        <v>134494</v>
      </c>
    </row>
    <row r="7" spans="1:4" ht="24" customHeight="1">
      <c r="A7" s="109" t="s">
        <v>1390</v>
      </c>
      <c r="B7" s="110">
        <v>1500</v>
      </c>
      <c r="C7" s="109" t="s">
        <v>1391</v>
      </c>
      <c r="D7" s="110"/>
    </row>
    <row r="8" spans="1:4" ht="24" customHeight="1">
      <c r="A8" s="109" t="s">
        <v>1392</v>
      </c>
      <c r="B8" s="110"/>
      <c r="C8" s="109" t="s">
        <v>1393</v>
      </c>
      <c r="D8" s="110">
        <v>200</v>
      </c>
    </row>
    <row r="9" spans="1:4" ht="24" customHeight="1">
      <c r="A9" s="109"/>
      <c r="B9" s="110"/>
      <c r="C9" s="109" t="s">
        <v>1394</v>
      </c>
      <c r="D9" s="110"/>
    </row>
    <row r="10" spans="1:4" ht="24" customHeight="1">
      <c r="A10" s="111"/>
      <c r="B10" s="110"/>
      <c r="C10" s="112" t="s">
        <v>1395</v>
      </c>
      <c r="D10" s="110">
        <f>SUM(D11)</f>
        <v>0</v>
      </c>
    </row>
    <row r="11" spans="1:4" ht="24" customHeight="1">
      <c r="A11" s="111"/>
      <c r="B11" s="110"/>
      <c r="C11" s="113" t="s">
        <v>1396</v>
      </c>
      <c r="D11" s="110"/>
    </row>
    <row r="12" spans="1:4" ht="24" customHeight="1">
      <c r="A12" s="114" t="s">
        <v>1397</v>
      </c>
      <c r="B12" s="110">
        <f>SUM(B5:B11)</f>
        <v>202500</v>
      </c>
      <c r="C12" s="114" t="s">
        <v>1398</v>
      </c>
      <c r="D12" s="110">
        <f>SUM(D5,D10)</f>
        <v>134694</v>
      </c>
    </row>
    <row r="13" spans="1:4" ht="24" customHeight="1">
      <c r="A13" s="115" t="s">
        <v>1399</v>
      </c>
      <c r="B13" s="110"/>
      <c r="C13" s="115" t="s">
        <v>1400</v>
      </c>
      <c r="D13" s="110"/>
    </row>
    <row r="14" spans="1:6" ht="24" customHeight="1">
      <c r="A14" s="110" t="s">
        <v>1401</v>
      </c>
      <c r="B14" s="110"/>
      <c r="C14" s="110" t="s">
        <v>1402</v>
      </c>
      <c r="D14" s="110">
        <v>200</v>
      </c>
      <c r="F14" s="122"/>
    </row>
    <row r="15" spans="1:4" ht="24" customHeight="1">
      <c r="A15" s="110" t="s">
        <v>1403</v>
      </c>
      <c r="B15" s="110"/>
      <c r="C15" s="110" t="s">
        <v>1404</v>
      </c>
      <c r="D15" s="110"/>
    </row>
    <row r="16" spans="1:4" ht="24" customHeight="1">
      <c r="A16" s="110" t="s">
        <v>1405</v>
      </c>
      <c r="B16" s="110"/>
      <c r="C16" s="110" t="s">
        <v>1406</v>
      </c>
      <c r="D16" s="110">
        <v>200</v>
      </c>
    </row>
    <row r="17" spans="1:4" ht="24" customHeight="1">
      <c r="A17" s="110" t="s">
        <v>1407</v>
      </c>
      <c r="B17" s="110"/>
      <c r="C17" s="110" t="s">
        <v>1408</v>
      </c>
      <c r="D17" s="110">
        <v>67606</v>
      </c>
    </row>
    <row r="18" spans="1:4" ht="24" customHeight="1">
      <c r="A18" s="110" t="s">
        <v>1409</v>
      </c>
      <c r="B18" s="110"/>
      <c r="C18" s="110" t="s">
        <v>1410</v>
      </c>
      <c r="D18" s="110"/>
    </row>
    <row r="19" spans="1:4" ht="24" customHeight="1">
      <c r="A19" s="114" t="s">
        <v>142</v>
      </c>
      <c r="B19" s="110">
        <f>SUM(B12,B14,B17,B18)</f>
        <v>202500</v>
      </c>
      <c r="C19" s="114" t="s">
        <v>143</v>
      </c>
      <c r="D19" s="110">
        <f>SUM(D12,D14,D17,D18)</f>
        <v>202500</v>
      </c>
    </row>
    <row r="21" ht="15" hidden="1"/>
    <row r="22" ht="15" hidden="1">
      <c r="A22" s="123" t="s">
        <v>1411</v>
      </c>
    </row>
    <row r="23" ht="15" hidden="1"/>
    <row r="24" ht="15" hidden="1"/>
  </sheetData>
  <sheetProtection/>
  <mergeCells count="3">
    <mergeCell ref="A1:D1"/>
    <mergeCell ref="A3:B3"/>
    <mergeCell ref="C3:D3"/>
  </mergeCells>
  <printOptions horizontalCentered="1"/>
  <pageMargins left="0.5511811023622047" right="0.5511811023622047" top="0.7874015748031497" bottom="0.5905511811023623" header="0.5118110236220472" footer="0.5118110236220472"/>
  <pageSetup firstPageNumber="28" useFirstPageNumber="1" horizontalDpi="600" verticalDpi="600" orientation="landscape" paperSize="9"/>
  <headerFooter alignWithMargins="0">
    <oddHeader>&amp;R附表5</oddHeader>
    <oddFooter>&amp;C&amp;"Times New Roman,常规"&amp;10&amp;P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D21"/>
  <sheetViews>
    <sheetView workbookViewId="0" topLeftCell="A1">
      <selection activeCell="F11" sqref="F11:G11"/>
    </sheetView>
  </sheetViews>
  <sheetFormatPr defaultColWidth="9.00390625" defaultRowHeight="14.25"/>
  <cols>
    <col min="1" max="1" width="37.50390625" style="0" customWidth="1"/>
    <col min="2" max="2" width="32.125" style="0" customWidth="1"/>
  </cols>
  <sheetData>
    <row r="1" spans="1:4" ht="19.5" customHeight="1">
      <c r="A1" s="101" t="s">
        <v>1412</v>
      </c>
      <c r="B1" s="101"/>
      <c r="C1" s="119"/>
      <c r="D1" s="119"/>
    </row>
    <row r="2" spans="1:4" ht="19.5" customHeight="1">
      <c r="A2" s="102"/>
      <c r="B2" s="120" t="s">
        <v>1</v>
      </c>
      <c r="C2" s="119"/>
      <c r="D2" s="119"/>
    </row>
    <row r="3" spans="1:4" ht="19.5" customHeight="1">
      <c r="A3" s="118" t="s">
        <v>1385</v>
      </c>
      <c r="B3" s="118" t="s">
        <v>94</v>
      </c>
      <c r="C3" s="119"/>
      <c r="D3" s="119"/>
    </row>
    <row r="4" spans="1:4" ht="19.5" customHeight="1">
      <c r="A4" s="109" t="s">
        <v>1386</v>
      </c>
      <c r="B4" s="110">
        <v>200000</v>
      </c>
      <c r="C4" s="119"/>
      <c r="D4" s="119"/>
    </row>
    <row r="5" spans="1:4" ht="19.5" customHeight="1">
      <c r="A5" s="109" t="s">
        <v>1388</v>
      </c>
      <c r="B5" s="110">
        <v>1000</v>
      </c>
      <c r="C5" s="119"/>
      <c r="D5" s="119"/>
    </row>
    <row r="6" spans="1:4" ht="19.5" customHeight="1">
      <c r="A6" s="109" t="s">
        <v>1390</v>
      </c>
      <c r="B6" s="110">
        <v>1500</v>
      </c>
      <c r="C6" s="119"/>
      <c r="D6" s="119"/>
    </row>
    <row r="7" spans="1:4" ht="19.5" customHeight="1">
      <c r="A7" s="109" t="s">
        <v>1392</v>
      </c>
      <c r="B7" s="110"/>
      <c r="C7" s="119"/>
      <c r="D7" s="119"/>
    </row>
    <row r="8" spans="1:4" ht="19.5" customHeight="1">
      <c r="A8" s="109"/>
      <c r="B8" s="110"/>
      <c r="C8" s="119"/>
      <c r="D8" s="119"/>
    </row>
    <row r="9" spans="1:4" ht="19.5" customHeight="1">
      <c r="A9" s="111"/>
      <c r="B9" s="110"/>
      <c r="C9" s="119"/>
      <c r="D9" s="119"/>
    </row>
    <row r="10" spans="1:4" ht="19.5" customHeight="1">
      <c r="A10" s="111"/>
      <c r="B10" s="110"/>
      <c r="C10" s="119"/>
      <c r="D10" s="119"/>
    </row>
    <row r="11" spans="1:4" ht="19.5" customHeight="1">
      <c r="A11" s="114" t="s">
        <v>1397</v>
      </c>
      <c r="B11" s="110">
        <f>SUM(B4:B10)</f>
        <v>202500</v>
      </c>
      <c r="C11" s="119"/>
      <c r="D11" s="119"/>
    </row>
    <row r="12" spans="1:4" ht="19.5" customHeight="1">
      <c r="A12" s="115" t="s">
        <v>1399</v>
      </c>
      <c r="B12" s="110"/>
      <c r="C12" s="119"/>
      <c r="D12" s="119"/>
    </row>
    <row r="13" spans="1:4" ht="19.5" customHeight="1">
      <c r="A13" s="110" t="s">
        <v>1401</v>
      </c>
      <c r="B13" s="110"/>
      <c r="C13" s="119"/>
      <c r="D13" s="119"/>
    </row>
    <row r="14" spans="1:4" ht="19.5" customHeight="1">
      <c r="A14" s="110" t="s">
        <v>1403</v>
      </c>
      <c r="B14" s="110"/>
      <c r="C14" s="119"/>
      <c r="D14" s="119"/>
    </row>
    <row r="15" spans="1:4" ht="19.5" customHeight="1">
      <c r="A15" s="110" t="s">
        <v>1405</v>
      </c>
      <c r="B15" s="110"/>
      <c r="C15" s="119"/>
      <c r="D15" s="119"/>
    </row>
    <row r="16" spans="1:4" ht="19.5" customHeight="1">
      <c r="A16" s="110" t="s">
        <v>1407</v>
      </c>
      <c r="B16" s="110"/>
      <c r="C16" s="119"/>
      <c r="D16" s="119"/>
    </row>
    <row r="17" spans="1:4" ht="19.5" customHeight="1">
      <c r="A17" s="110" t="s">
        <v>1409</v>
      </c>
      <c r="B17" s="110"/>
      <c r="C17" s="119"/>
      <c r="D17" s="119"/>
    </row>
    <row r="18" spans="1:4" ht="19.5" customHeight="1">
      <c r="A18" s="114" t="s">
        <v>142</v>
      </c>
      <c r="B18" s="110">
        <f>SUM(B11,B13,B16,B17)</f>
        <v>202500</v>
      </c>
      <c r="C18" s="119"/>
      <c r="D18" s="119"/>
    </row>
    <row r="19" spans="1:4" ht="19.5" customHeight="1">
      <c r="A19" s="119"/>
      <c r="B19" s="119"/>
      <c r="C19" s="119"/>
      <c r="D19" s="119"/>
    </row>
    <row r="20" spans="1:4" ht="15">
      <c r="A20" s="119"/>
      <c r="B20" s="119"/>
      <c r="C20" s="119"/>
      <c r="D20" s="119"/>
    </row>
    <row r="21" spans="3:4" ht="15">
      <c r="C21" s="119"/>
      <c r="D21" s="119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B18"/>
  <sheetViews>
    <sheetView workbookViewId="0" topLeftCell="A1">
      <selection activeCell="C5" sqref="C5"/>
    </sheetView>
  </sheetViews>
  <sheetFormatPr defaultColWidth="9.00390625" defaultRowHeight="14.25"/>
  <cols>
    <col min="1" max="1" width="45.375" style="0" customWidth="1"/>
    <col min="2" max="2" width="32.75390625" style="0" customWidth="1"/>
  </cols>
  <sheetData>
    <row r="1" spans="1:2" ht="22.5">
      <c r="A1" s="101" t="s">
        <v>1413</v>
      </c>
      <c r="B1" s="101"/>
    </row>
    <row r="2" spans="1:2" ht="15">
      <c r="A2" s="116"/>
      <c r="B2" s="117" t="s">
        <v>1</v>
      </c>
    </row>
    <row r="3" spans="1:2" ht="15">
      <c r="A3" s="118" t="s">
        <v>1385</v>
      </c>
      <c r="B3" s="118" t="s">
        <v>94</v>
      </c>
    </row>
    <row r="4" spans="1:2" ht="15">
      <c r="A4" s="109" t="s">
        <v>1387</v>
      </c>
      <c r="B4" s="110">
        <f>SUM(B5:B8)</f>
        <v>134694</v>
      </c>
    </row>
    <row r="5" spans="1:2" ht="15">
      <c r="A5" s="109" t="s">
        <v>1389</v>
      </c>
      <c r="B5" s="110">
        <v>134494</v>
      </c>
    </row>
    <row r="6" spans="1:2" ht="15">
      <c r="A6" s="109" t="s">
        <v>1391</v>
      </c>
      <c r="B6" s="110"/>
    </row>
    <row r="7" spans="1:2" ht="15">
      <c r="A7" s="109" t="s">
        <v>1393</v>
      </c>
      <c r="B7" s="110">
        <v>200</v>
      </c>
    </row>
    <row r="8" spans="1:2" ht="15">
      <c r="A8" s="109" t="s">
        <v>1394</v>
      </c>
      <c r="B8" s="110"/>
    </row>
    <row r="9" spans="1:2" ht="15">
      <c r="A9" s="112" t="s">
        <v>1395</v>
      </c>
      <c r="B9" s="110">
        <f>SUM(B10)</f>
        <v>0</v>
      </c>
    </row>
    <row r="10" spans="1:2" ht="15">
      <c r="A10" s="113" t="s">
        <v>1396</v>
      </c>
      <c r="B10" s="110"/>
    </row>
    <row r="11" spans="1:2" ht="15">
      <c r="A11" s="114" t="s">
        <v>1398</v>
      </c>
      <c r="B11" s="110">
        <f>SUM(B4,B9)</f>
        <v>134694</v>
      </c>
    </row>
    <row r="12" spans="1:2" ht="15">
      <c r="A12" s="115" t="s">
        <v>1400</v>
      </c>
      <c r="B12" s="110"/>
    </row>
    <row r="13" spans="1:2" ht="15">
      <c r="A13" s="110" t="s">
        <v>1402</v>
      </c>
      <c r="B13" s="110">
        <v>200</v>
      </c>
    </row>
    <row r="14" spans="1:2" ht="15">
      <c r="A14" s="110" t="s">
        <v>1404</v>
      </c>
      <c r="B14" s="110"/>
    </row>
    <row r="15" spans="1:2" ht="15">
      <c r="A15" s="110" t="s">
        <v>1406</v>
      </c>
      <c r="B15" s="110">
        <v>200</v>
      </c>
    </row>
    <row r="16" spans="1:2" ht="15">
      <c r="A16" s="110" t="s">
        <v>1408</v>
      </c>
      <c r="B16" s="110">
        <v>67606</v>
      </c>
    </row>
    <row r="17" spans="1:2" ht="15">
      <c r="A17" s="110" t="s">
        <v>1410</v>
      </c>
      <c r="B17" s="110"/>
    </row>
    <row r="18" spans="1:2" ht="15">
      <c r="A18" s="114" t="s">
        <v>143</v>
      </c>
      <c r="B18" s="110">
        <f>SUM(B11,B13,B16,B17)</f>
        <v>202500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null,null,总收发</dc:creator>
  <cp:keywords/>
  <dc:description/>
  <cp:lastModifiedBy>Administrator</cp:lastModifiedBy>
  <cp:lastPrinted>2019-12-12T08:38:32Z</cp:lastPrinted>
  <dcterms:created xsi:type="dcterms:W3CDTF">2018-11-26T08:56:58Z</dcterms:created>
  <dcterms:modified xsi:type="dcterms:W3CDTF">2020-07-09T00:51:17Z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